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1475" windowHeight="7365" tabRatio="921" firstSheet="2" activeTab="17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نوع سازه" sheetId="11" r:id="rId11"/>
    <sheet name="keifiatebana" sheetId="12" r:id="rId12"/>
    <sheet name="masalehesaqf" sheetId="13" r:id="rId13"/>
    <sheet name="masalehenama" sheetId="14" r:id="rId14"/>
    <sheet name="tabaqat" sheetId="15" r:id="rId15"/>
    <sheet name="تراکم ساختمانی" sheetId="16" r:id="rId16"/>
    <sheet name="مساحت" sheetId="17" r:id="rId17"/>
    <sheet name="qedmat" sheetId="18" r:id="rId18"/>
  </sheets>
  <calcPr calcId="144525"/>
</workbook>
</file>

<file path=xl/calcChain.xml><?xml version="1.0" encoding="utf-8"?>
<calcChain xmlns="http://schemas.openxmlformats.org/spreadsheetml/2006/main">
  <c r="C12" i="18" l="1"/>
  <c r="D12" i="18"/>
  <c r="E12" i="18"/>
  <c r="B12" i="18"/>
  <c r="C13" i="17" l="1"/>
  <c r="D13" i="17"/>
  <c r="E13" i="17"/>
  <c r="F13" i="17"/>
  <c r="G13" i="17"/>
  <c r="B13" i="17"/>
  <c r="C12" i="16" l="1"/>
  <c r="D12" i="16"/>
  <c r="B12" i="16"/>
  <c r="C12" i="15" l="1"/>
  <c r="D12" i="15"/>
  <c r="E12" i="15"/>
  <c r="F12" i="15"/>
  <c r="G12" i="15"/>
  <c r="H12" i="15"/>
  <c r="I12" i="15"/>
  <c r="J12" i="15"/>
  <c r="B12" i="15"/>
  <c r="C12" i="14"/>
  <c r="D12" i="14"/>
  <c r="E12" i="14"/>
  <c r="F12" i="14"/>
  <c r="G12" i="14"/>
  <c r="H12" i="14"/>
  <c r="B12" i="14"/>
  <c r="C13" i="13" l="1"/>
  <c r="D13" i="13"/>
  <c r="E13" i="13"/>
  <c r="F13" i="13"/>
  <c r="B13" i="13"/>
  <c r="C12" i="12"/>
  <c r="D12" i="12"/>
  <c r="E12" i="12"/>
  <c r="F12" i="12"/>
  <c r="G12" i="12"/>
  <c r="B12" i="12"/>
  <c r="C12" i="11" l="1"/>
  <c r="D12" i="11"/>
  <c r="B12" i="11"/>
  <c r="C10" i="11"/>
  <c r="C7" i="11"/>
  <c r="B21" i="10" l="1"/>
  <c r="B20" i="10" l="1"/>
  <c r="B19" i="10"/>
  <c r="B18" i="10"/>
  <c r="B17" i="10"/>
  <c r="B16" i="10"/>
  <c r="B15" i="10"/>
  <c r="S26" i="9" l="1"/>
  <c r="S22" i="9"/>
  <c r="S21" i="9"/>
  <c r="S20" i="9"/>
  <c r="S12" i="9"/>
  <c r="S11" i="9"/>
  <c r="S10" i="9"/>
  <c r="S8" i="9"/>
  <c r="S6" i="9"/>
  <c r="S5" i="9"/>
  <c r="S4" i="9"/>
  <c r="S3" i="9"/>
  <c r="S33" i="8"/>
  <c r="S26" i="8"/>
  <c r="S25" i="8"/>
  <c r="S24" i="8"/>
  <c r="S23" i="8"/>
  <c r="S22" i="8"/>
  <c r="S21" i="8"/>
  <c r="S20" i="8"/>
  <c r="S19" i="8"/>
  <c r="S11" i="8"/>
  <c r="S10" i="8"/>
  <c r="S9" i="8"/>
  <c r="S8" i="8"/>
  <c r="S6" i="8"/>
  <c r="S5" i="8"/>
  <c r="S4" i="8"/>
  <c r="S19" i="7"/>
  <c r="S17" i="7"/>
  <c r="S15" i="7"/>
  <c r="S13" i="7"/>
  <c r="S9" i="7"/>
  <c r="S7" i="7"/>
  <c r="S6" i="7"/>
  <c r="S3" i="7"/>
  <c r="S23" i="6"/>
  <c r="S22" i="6"/>
  <c r="S17" i="6"/>
  <c r="S15" i="6"/>
  <c r="S11" i="6"/>
  <c r="S10" i="6"/>
  <c r="S8" i="6"/>
  <c r="S6" i="6"/>
  <c r="S5" i="6"/>
  <c r="S3" i="6"/>
  <c r="S60" i="5"/>
  <c r="S57" i="5"/>
  <c r="S111" i="5"/>
  <c r="S113" i="5"/>
  <c r="S116" i="5"/>
  <c r="S115" i="5"/>
  <c r="S101" i="5"/>
  <c r="S92" i="5"/>
  <c r="S91" i="5"/>
  <c r="S90" i="5"/>
  <c r="S88" i="5"/>
  <c r="S87" i="5"/>
  <c r="S86" i="5"/>
  <c r="S85" i="5"/>
  <c r="S84" i="5"/>
  <c r="S83" i="5"/>
  <c r="S82" i="5"/>
  <c r="S81" i="5"/>
  <c r="S58" i="5"/>
  <c r="S56" i="5"/>
  <c r="S55" i="5"/>
  <c r="S53" i="5"/>
  <c r="S52" i="5"/>
  <c r="S51" i="5"/>
  <c r="S50" i="5"/>
  <c r="S49" i="5"/>
  <c r="S48" i="5"/>
  <c r="S47" i="5"/>
  <c r="S45" i="5"/>
  <c r="S44" i="5"/>
  <c r="S25" i="5"/>
  <c r="S20" i="5"/>
  <c r="S12" i="5"/>
  <c r="S10" i="5"/>
  <c r="S8" i="5"/>
  <c r="S3" i="5"/>
  <c r="S5" i="4"/>
  <c r="S4" i="4"/>
  <c r="S15" i="4"/>
  <c r="S12" i="4"/>
  <c r="S10" i="4"/>
  <c r="S9" i="4"/>
  <c r="S7" i="4"/>
  <c r="S6" i="4"/>
  <c r="S3" i="4"/>
  <c r="S54" i="3"/>
  <c r="S25" i="3"/>
  <c r="S96" i="3"/>
  <c r="S95" i="3"/>
  <c r="S94" i="3"/>
  <c r="S93" i="3"/>
  <c r="S92" i="3"/>
  <c r="S91" i="3"/>
  <c r="S90" i="3"/>
  <c r="S88" i="3"/>
  <c r="S87" i="3"/>
  <c r="S81" i="3"/>
  <c r="S75" i="3"/>
  <c r="S74" i="3"/>
  <c r="S73" i="3"/>
  <c r="S72" i="3"/>
  <c r="S71" i="3"/>
  <c r="S70" i="3"/>
  <c r="S63" i="3"/>
  <c r="S61" i="3"/>
  <c r="S60" i="3"/>
  <c r="S59" i="3"/>
  <c r="S58" i="3"/>
  <c r="S57" i="3"/>
  <c r="S53" i="3"/>
  <c r="S52" i="3"/>
  <c r="S50" i="3"/>
  <c r="S9" i="3"/>
  <c r="S6" i="3"/>
  <c r="S4" i="3"/>
  <c r="S3" i="3"/>
  <c r="S34" i="2"/>
  <c r="S26" i="2"/>
  <c r="S22" i="2"/>
  <c r="S21" i="2"/>
  <c r="S14" i="2"/>
  <c r="S15" i="2"/>
  <c r="S16" i="2"/>
  <c r="S17" i="2"/>
  <c r="S18" i="2"/>
  <c r="S19" i="2"/>
  <c r="S13" i="2"/>
  <c r="S11" i="2"/>
  <c r="S10" i="2"/>
  <c r="S9" i="2"/>
  <c r="S6" i="2"/>
  <c r="S7" i="2"/>
  <c r="S8" i="2"/>
  <c r="S5" i="2"/>
  <c r="S3" i="2"/>
  <c r="S4" i="1"/>
  <c r="S5" i="1"/>
  <c r="S6" i="1"/>
  <c r="S7" i="1"/>
  <c r="S8" i="1"/>
  <c r="S3" i="1"/>
  <c r="X4" i="9" l="1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3" i="9"/>
  <c r="X4" i="8"/>
  <c r="X5" i="8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" i="8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3" i="7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3" i="6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3" i="5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3" i="4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5" i="3"/>
  <c r="X86" i="3"/>
  <c r="X87" i="3"/>
  <c r="X88" i="3"/>
  <c r="X89" i="3"/>
  <c r="X90" i="3"/>
  <c r="X91" i="3"/>
  <c r="X92" i="3"/>
  <c r="X93" i="3"/>
  <c r="X94" i="3"/>
  <c r="X95" i="3"/>
  <c r="X96" i="3"/>
  <c r="X3" i="3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" i="2"/>
  <c r="X4" i="1"/>
  <c r="X5" i="1"/>
  <c r="X6" i="1"/>
  <c r="X7" i="1"/>
  <c r="X8" i="1"/>
  <c r="X3" i="1"/>
  <c r="R26" i="9"/>
  <c r="R12" i="9"/>
  <c r="R5" i="9"/>
  <c r="R33" i="8"/>
  <c r="R11" i="8"/>
  <c r="R10" i="8"/>
  <c r="R15" i="7"/>
  <c r="R6" i="7"/>
  <c r="R22" i="6"/>
  <c r="R15" i="6"/>
  <c r="R11" i="6"/>
  <c r="R6" i="6"/>
  <c r="R5" i="6"/>
  <c r="R106" i="5"/>
  <c r="R90" i="5"/>
  <c r="R88" i="5"/>
  <c r="R85" i="5"/>
  <c r="R84" i="5"/>
  <c r="R58" i="5"/>
  <c r="R56" i="5"/>
  <c r="R14" i="5"/>
  <c r="R8" i="5"/>
  <c r="R3" i="5"/>
  <c r="R6" i="4"/>
  <c r="R52" i="3"/>
  <c r="R9" i="3"/>
  <c r="R4" i="3"/>
  <c r="R3" i="3"/>
  <c r="R26" i="2"/>
  <c r="R21" i="2"/>
  <c r="R19" i="2"/>
  <c r="R18" i="2"/>
  <c r="R16" i="3"/>
  <c r="R15" i="3"/>
  <c r="R20" i="2"/>
  <c r="T35" i="2"/>
  <c r="W4" i="9" l="1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3" i="9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" i="8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3" i="7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3" i="6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3" i="5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5" i="3"/>
  <c r="W86" i="3"/>
  <c r="W87" i="3"/>
  <c r="W88" i="3"/>
  <c r="W89" i="3"/>
  <c r="W90" i="3"/>
  <c r="W91" i="3"/>
  <c r="W92" i="3"/>
  <c r="W93" i="3"/>
  <c r="W94" i="3"/>
  <c r="W95" i="3"/>
  <c r="W96" i="3"/>
  <c r="W3" i="3"/>
  <c r="E13" i="10" l="1"/>
  <c r="E12" i="10"/>
  <c r="E11" i="10"/>
  <c r="E10" i="10"/>
  <c r="E9" i="10"/>
  <c r="E8" i="10"/>
  <c r="E7" i="10"/>
  <c r="E6" i="10"/>
  <c r="E5" i="10"/>
  <c r="T27" i="9"/>
  <c r="T34" i="8"/>
  <c r="T21" i="7"/>
  <c r="T24" i="6"/>
  <c r="T117" i="5"/>
  <c r="T18" i="4"/>
  <c r="T97" i="3"/>
  <c r="T9" i="1"/>
  <c r="B9" i="10" s="1"/>
  <c r="K27" i="9"/>
  <c r="K34" i="8"/>
  <c r="K21" i="7"/>
  <c r="K24" i="6"/>
  <c r="K117" i="5"/>
  <c r="K18" i="4"/>
  <c r="K97" i="3"/>
  <c r="K35" i="2"/>
  <c r="B7" i="10" s="1"/>
  <c r="B8" i="10" s="1"/>
  <c r="K9" i="1"/>
  <c r="B12" i="10" l="1"/>
  <c r="B13" i="10" s="1"/>
  <c r="B11" i="10"/>
  <c r="B10" i="10"/>
  <c r="B14" i="10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" i="8"/>
  <c r="V4" i="9"/>
  <c r="V5" i="9"/>
  <c r="V6" i="9"/>
  <c r="V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3" i="9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3" i="7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3" i="6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3" i="5"/>
  <c r="V4" i="4"/>
  <c r="W4" i="4" s="1"/>
  <c r="V5" i="4"/>
  <c r="W5" i="4" s="1"/>
  <c r="V6" i="4"/>
  <c r="W6" i="4" s="1"/>
  <c r="V7" i="4"/>
  <c r="W7" i="4" s="1"/>
  <c r="V8" i="4"/>
  <c r="W8" i="4" s="1"/>
  <c r="V9" i="4"/>
  <c r="W9" i="4" s="1"/>
  <c r="V10" i="4"/>
  <c r="W10" i="4" s="1"/>
  <c r="V11" i="4"/>
  <c r="W11" i="4" s="1"/>
  <c r="V12" i="4"/>
  <c r="W12" i="4" s="1"/>
  <c r="V13" i="4"/>
  <c r="W13" i="4" s="1"/>
  <c r="V14" i="4"/>
  <c r="W14" i="4" s="1"/>
  <c r="V15" i="4"/>
  <c r="W15" i="4" s="1"/>
  <c r="V16" i="4"/>
  <c r="W16" i="4" s="1"/>
  <c r="V17" i="4"/>
  <c r="W17" i="4" s="1"/>
  <c r="V3" i="4"/>
  <c r="W3" i="4" s="1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3" i="3"/>
  <c r="V4" i="2"/>
  <c r="W4" i="2" s="1"/>
  <c r="V5" i="2"/>
  <c r="W5" i="2" s="1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" i="2"/>
  <c r="W3" i="2" s="1"/>
  <c r="V4" i="1"/>
  <c r="W4" i="1" s="1"/>
  <c r="V5" i="1"/>
  <c r="W5" i="1" s="1"/>
  <c r="V6" i="1"/>
  <c r="W6" i="1" s="1"/>
  <c r="V7" i="1"/>
  <c r="W7" i="1" s="1"/>
  <c r="V8" i="1"/>
  <c r="W8" i="1" s="1"/>
  <c r="V3" i="1"/>
  <c r="W3" i="1" s="1"/>
</calcChain>
</file>

<file path=xl/sharedStrings.xml><?xml version="1.0" encoding="utf-8"?>
<sst xmlns="http://schemas.openxmlformats.org/spreadsheetml/2006/main" count="4688" uniqueCount="141">
  <si>
    <t>بلوک</t>
  </si>
  <si>
    <t>قطعه</t>
  </si>
  <si>
    <t>کاربری</t>
  </si>
  <si>
    <t>تعداد طبقات</t>
  </si>
  <si>
    <t>همکف</t>
  </si>
  <si>
    <t>طبقه1</t>
  </si>
  <si>
    <t>طبقه2</t>
  </si>
  <si>
    <t>طبقه3</t>
  </si>
  <si>
    <t>طبقه4</t>
  </si>
  <si>
    <t>تعدادواحدمسکونی</t>
  </si>
  <si>
    <t>نوع سازه</t>
  </si>
  <si>
    <t>کیفیت بنا</t>
  </si>
  <si>
    <t>مصالح سقف</t>
  </si>
  <si>
    <t>قدمت بنا</t>
  </si>
  <si>
    <t>طبقه5</t>
  </si>
  <si>
    <t>نوع معبر</t>
  </si>
  <si>
    <t>توضیحات</t>
  </si>
  <si>
    <t>مختلط</t>
  </si>
  <si>
    <t>تجاری</t>
  </si>
  <si>
    <t>اداری</t>
  </si>
  <si>
    <t>-</t>
  </si>
  <si>
    <t>مسکونی</t>
  </si>
  <si>
    <t>سالم و قابل نگهداری</t>
  </si>
  <si>
    <t>حلب</t>
  </si>
  <si>
    <t>شش تا بیست سال</t>
  </si>
  <si>
    <t>نوع مصالح نما</t>
  </si>
  <si>
    <t>سنگ</t>
  </si>
  <si>
    <t>آجر</t>
  </si>
  <si>
    <t>سیمانی</t>
  </si>
  <si>
    <t>آموزشی</t>
  </si>
  <si>
    <t>درمانی</t>
  </si>
  <si>
    <t>پارکینگ</t>
  </si>
  <si>
    <t>بدون عملکرد</t>
  </si>
  <si>
    <t>نوساز</t>
  </si>
  <si>
    <t>درحال ساخت</t>
  </si>
  <si>
    <t>کهنه و فرسوده</t>
  </si>
  <si>
    <t>اسکلت فلزی یا بتونی</t>
  </si>
  <si>
    <t>ایرانت</t>
  </si>
  <si>
    <t>بیش از بیست سال</t>
  </si>
  <si>
    <t>یک تا پنج سال</t>
  </si>
  <si>
    <t>شیشه</t>
  </si>
  <si>
    <t>ترکیبی</t>
  </si>
  <si>
    <t>مخروبه</t>
  </si>
  <si>
    <t>انبار</t>
  </si>
  <si>
    <t>تاسیسات</t>
  </si>
  <si>
    <t>*</t>
  </si>
  <si>
    <t>دیوار باربر</t>
  </si>
  <si>
    <t>سایر</t>
  </si>
  <si>
    <t>کامپوزیت</t>
  </si>
  <si>
    <t>ورزشی</t>
  </si>
  <si>
    <t>ورزسی</t>
  </si>
  <si>
    <t>بایر</t>
  </si>
  <si>
    <t>بتن</t>
  </si>
  <si>
    <t>واجد قدمت تاریخی</t>
  </si>
  <si>
    <t>خوابگاه دانشجویی</t>
  </si>
  <si>
    <t>بدون نما</t>
  </si>
  <si>
    <t>ویژه</t>
  </si>
  <si>
    <t>مذهبی</t>
  </si>
  <si>
    <t>در حال ساخت</t>
  </si>
  <si>
    <t>طبقه 2=درحال ساخت</t>
  </si>
  <si>
    <t>مساحت</t>
  </si>
  <si>
    <t>درصدساخته شده</t>
  </si>
  <si>
    <t>خوابگاه</t>
  </si>
  <si>
    <t>تعدادواحد های مسکونی</t>
  </si>
  <si>
    <t>جمعیت</t>
  </si>
  <si>
    <t>کل مساحت زمین مسکونی وغیر مسکونی</t>
  </si>
  <si>
    <t>تراکم خالص</t>
  </si>
  <si>
    <t>تراکم خالص مسکونی</t>
  </si>
  <si>
    <t>کل مساحت زمین مسکونی</t>
  </si>
  <si>
    <t>کل مساحت زمین مسکونی1</t>
  </si>
  <si>
    <t>کل مساحت زمین مسکونی2</t>
  </si>
  <si>
    <t>کل مساحت زمین مسکونی3</t>
  </si>
  <si>
    <t>کل مساحت زمین مسکونی4</t>
  </si>
  <si>
    <t>کل مساحت زمین مسکونی5</t>
  </si>
  <si>
    <t>کل مساحت زمین مسکونی6</t>
  </si>
  <si>
    <t>کل مساحت زمین مسکونی7</t>
  </si>
  <si>
    <t>کل مساحت زمین مسکونی8</t>
  </si>
  <si>
    <t>کل مساحت زمین مسکونی9</t>
  </si>
  <si>
    <t>سرانه مسکونی</t>
  </si>
  <si>
    <t>سرانه شهری</t>
  </si>
  <si>
    <t>سطح زیربنا ساختمان</t>
  </si>
  <si>
    <t>نراکم ساختمانی</t>
  </si>
  <si>
    <t>تراکم ساختمانی مسکونی</t>
  </si>
  <si>
    <t>سطح زیربنای ساختمان مسکونی</t>
  </si>
  <si>
    <t>کل مساحت زمین تجاری</t>
  </si>
  <si>
    <t>کل مساحت زمین آموزشی</t>
  </si>
  <si>
    <t>کل مساحت زمین درمانی</t>
  </si>
  <si>
    <t>کل مساحت زمین مذهبی</t>
  </si>
  <si>
    <t>کل مساحت زمین ورزشی</t>
  </si>
  <si>
    <t>کل مساحت زمین اداری</t>
  </si>
  <si>
    <t>کل مساحت انبار</t>
  </si>
  <si>
    <t>بلوک1</t>
  </si>
  <si>
    <t>بلوک2</t>
  </si>
  <si>
    <t>بلوک3</t>
  </si>
  <si>
    <t>بلوک4</t>
  </si>
  <si>
    <t>بلوک5</t>
  </si>
  <si>
    <t>بلوک6</t>
  </si>
  <si>
    <t>بلوک7</t>
  </si>
  <si>
    <t>بلوک8</t>
  </si>
  <si>
    <t>بلوک9</t>
  </si>
  <si>
    <t>دیوارباربر</t>
  </si>
  <si>
    <t>اسکلت</t>
  </si>
  <si>
    <t>بدون سازه</t>
  </si>
  <si>
    <t>جمع</t>
  </si>
  <si>
    <t>Column1</t>
  </si>
  <si>
    <t>Column2</t>
  </si>
  <si>
    <t>Column3</t>
  </si>
  <si>
    <t>Column4</t>
  </si>
  <si>
    <t>درصد</t>
  </si>
  <si>
    <t>Column5</t>
  </si>
  <si>
    <t>Column6</t>
  </si>
  <si>
    <t>Column7</t>
  </si>
  <si>
    <t>سفال</t>
  </si>
  <si>
    <t>بدون سقف</t>
  </si>
  <si>
    <t>سیمان</t>
  </si>
  <si>
    <t>Column8</t>
  </si>
  <si>
    <t>بدون طبقه</t>
  </si>
  <si>
    <t>یک طبقه</t>
  </si>
  <si>
    <t>دو طبقه</t>
  </si>
  <si>
    <t>سه طبقه</t>
  </si>
  <si>
    <t>چهار طبقه</t>
  </si>
  <si>
    <t>پنج طبقه</t>
  </si>
  <si>
    <t>شش طبقه</t>
  </si>
  <si>
    <t>هفت طبقه</t>
  </si>
  <si>
    <t>نه طبقه</t>
  </si>
  <si>
    <t>Column9</t>
  </si>
  <si>
    <t>Column10</t>
  </si>
  <si>
    <t>تراکم کم</t>
  </si>
  <si>
    <t>تراکم متوسط</t>
  </si>
  <si>
    <t>تراکم زیاد</t>
  </si>
  <si>
    <t>نحوه مساخت</t>
  </si>
  <si>
    <t>100-200</t>
  </si>
  <si>
    <t>200-300</t>
  </si>
  <si>
    <t>300-400</t>
  </si>
  <si>
    <t>400-500</t>
  </si>
  <si>
    <t>بیش از500</t>
  </si>
  <si>
    <t>کمتراز 100</t>
  </si>
  <si>
    <t>1تا5سال</t>
  </si>
  <si>
    <t>6تا20سال</t>
  </si>
  <si>
    <t>بیش از 20سال</t>
  </si>
  <si>
    <t>واجد ارزش تاریخی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</si>
</sst>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1"/>
      <color theme="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44999542222357858"/>
        <bgColor theme="1" tint="0.4499954222235785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center"/>
    </xf>
    <xf numFmtId="1" fontId="1" fillId="0" borderId="0" xfId="0" applyNumberFormat="1" applyFont="1"/>
    <xf numFmtId="1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 Nazanin"/>
        <scheme val="none"/>
      </font>
      <fill>
        <patternFill patternType="solid">
          <fgColor theme="1" tint="0.44999542222357858"/>
          <bgColor theme="1" tint="0.44999542222357858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226600"/>
      <color rgb="FF55FF00"/>
      <color rgb="FFAAFF80"/>
      <color rgb="FFA24411"/>
      <color rgb="FFA2845B"/>
      <color rgb="FFBE845B"/>
      <color rgb="FF753729"/>
      <color rgb="FF856138"/>
      <color rgb="FFEC7F3C"/>
      <color rgb="FFF471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 cap="sq" cmpd="dbl">
              <a:gradFill flip="none" rotWithShape="1">
                <a:gsLst>
                  <a:gs pos="0">
                    <a:srgbClr val="000082"/>
                  </a:gs>
                  <a:gs pos="79174">
                    <a:srgbClr val="E1002C"/>
                  </a:gs>
                  <a:gs pos="50000">
                    <a:srgbClr val="66008F"/>
                  </a:gs>
                  <a:gs pos="73000">
                    <a:srgbClr val="BA0066"/>
                  </a:gs>
                  <a:gs pos="89999">
                    <a:srgbClr val="FF0000"/>
                  </a:gs>
                  <a:gs pos="100000">
                    <a:srgbClr val="FF8200"/>
                  </a:gs>
                </a:gsLst>
                <a:lin ang="2700000" scaled="1"/>
                <a:tileRect/>
              </a:gradFill>
              <a:bevel/>
            </a:ln>
            <a:effectLst>
              <a:glow rad="63500">
                <a:schemeClr val="tx1">
                  <a:alpha val="40000"/>
                </a:schemeClr>
              </a:glow>
              <a:outerShdw blurRad="254000" dir="12960000" sx="107000" sy="107000" algn="ctr" rotWithShape="0">
                <a:schemeClr val="tx1">
                  <a:alpha val="52000"/>
                </a:schemeClr>
              </a:outerShdw>
            </a:effectLst>
            <a:scene3d>
              <a:camera prst="orthographicFront"/>
              <a:lightRig rig="sunset" dir="t"/>
            </a:scene3d>
            <a:sp3d prstMaterial="dkEdge">
              <a:bevelT/>
              <a:bevelB w="101600" prst="riblet"/>
            </a:sp3d>
          </c:spPr>
          <c:explosion val="16"/>
          <c:dPt>
            <c:idx val="0"/>
            <c:bubble3D val="0"/>
            <c:spPr>
              <a:gradFill>
                <a:gsLst>
                  <a:gs pos="100000">
                    <a:srgbClr val="5200A5"/>
                  </a:gs>
                  <a:gs pos="0">
                    <a:srgbClr val="5200A5"/>
                  </a:gs>
                  <a:gs pos="100000">
                    <a:srgbClr val="5200A5"/>
                  </a:gs>
                  <a:gs pos="85000">
                    <a:srgbClr val="5200A5"/>
                  </a:gs>
                </a:gsLst>
                <a:lin ang="2700000" scaled="1"/>
              </a:gradFill>
              <a:ln w="3175" cap="sq" cmpd="dbl">
                <a:gradFill flip="none" rotWithShape="1">
                  <a:gsLst>
                    <a:gs pos="0">
                      <a:srgbClr val="000082"/>
                    </a:gs>
                    <a:gs pos="79174">
                      <a:srgbClr val="E1002C"/>
                    </a:gs>
                    <a:gs pos="50000">
                      <a:srgbClr val="66008F"/>
                    </a:gs>
                    <a:gs pos="73000">
                      <a:srgbClr val="BA0066"/>
                    </a:gs>
                    <a:gs pos="89999">
                      <a:srgbClr val="FF0000"/>
                    </a:gs>
                    <a:gs pos="100000">
                      <a:srgbClr val="FF8200"/>
                    </a:gs>
                  </a:gsLst>
                  <a:lin ang="2700000" scaled="1"/>
                  <a:tileRect/>
                </a:gradFill>
                <a:bevel/>
              </a:ln>
              <a:effectLst>
                <a:glow rad="63500">
                  <a:schemeClr val="tx1">
                    <a:alpha val="40000"/>
                  </a:schemeClr>
                </a:glow>
                <a:outerShdw blurRad="254000" dir="12960000" sx="107000" sy="107000" algn="ctr" rotWithShape="0">
                  <a:schemeClr val="tx1">
                    <a:alpha val="52000"/>
                  </a:schemeClr>
                </a:outerShdw>
              </a:effectLst>
              <a:scene3d>
                <a:camera prst="orthographicFront"/>
                <a:lightRig rig="sunset" dir="t"/>
              </a:scene3d>
              <a:sp3d prstMaterial="dkEdge">
                <a:bevelT/>
                <a:bevelB w="101600" prst="riblet"/>
              </a:sp3d>
            </c:spPr>
          </c:dPt>
          <c:dPt>
            <c:idx val="1"/>
            <c:bubble3D val="0"/>
            <c:spPr>
              <a:gradFill>
                <a:gsLst>
                  <a:gs pos="0">
                    <a:srgbClr val="7FFF00"/>
                  </a:gs>
                  <a:gs pos="25000">
                    <a:srgbClr val="7FFF00"/>
                  </a:gs>
                  <a:gs pos="75000">
                    <a:srgbClr val="7FFF00"/>
                  </a:gs>
                  <a:gs pos="100000">
                    <a:srgbClr val="7FFF00"/>
                  </a:gs>
                </a:gsLst>
                <a:lin ang="0" scaled="0"/>
              </a:gradFill>
              <a:ln>
                <a:gradFill flip="none" rotWithShape="1">
                  <a:gsLst>
                    <a:gs pos="0">
                      <a:srgbClr val="03D4A8"/>
                    </a:gs>
                    <a:gs pos="38000">
                      <a:srgbClr val="667773"/>
                    </a:gs>
                    <a:gs pos="1000">
                      <a:srgbClr val="CC6600"/>
                    </a:gs>
                    <a:gs pos="75000">
                      <a:srgbClr val="0087E6"/>
                    </a:gs>
                    <a:gs pos="100000">
                      <a:srgbClr val="005CBF"/>
                    </a:gs>
                  </a:gsLst>
                  <a:path path="shape">
                    <a:fillToRect l="50000" t="50000" r="50000" b="50000"/>
                  </a:path>
                  <a:tileRect/>
                </a:gradFill>
              </a:ln>
              <a:effectLst>
                <a:glow rad="63500">
                  <a:schemeClr val="tx1">
                    <a:alpha val="40000"/>
                  </a:schemeClr>
                </a:glow>
                <a:outerShdw blurRad="254000" dir="12960000" sx="107000" sy="107000" algn="ctr" rotWithShape="0">
                  <a:schemeClr val="tx1">
                    <a:alpha val="52000"/>
                  </a:schemeClr>
                </a:outerShdw>
              </a:effectLst>
              <a:scene3d>
                <a:camera prst="orthographicFront"/>
                <a:lightRig rig="sunset" dir="t"/>
              </a:scene3d>
              <a:sp3d prstMaterial="dkEdge">
                <a:bevelT/>
                <a:bevelB w="101600" prst="riblet"/>
              </a:sp3d>
            </c:spPr>
          </c:dPt>
          <c:dPt>
            <c:idx val="2"/>
            <c:bubble3D val="0"/>
            <c:spPr>
              <a:gradFill>
                <a:gsLst>
                  <a:gs pos="9000">
                    <a:srgbClr val="999999"/>
                  </a:gs>
                  <a:gs pos="25000">
                    <a:srgbClr val="999999"/>
                  </a:gs>
                  <a:gs pos="75000">
                    <a:srgbClr val="999999"/>
                  </a:gs>
                  <a:gs pos="100000">
                    <a:srgbClr val="999999"/>
                  </a:gs>
                </a:gsLst>
                <a:lin ang="0" scaled="0"/>
              </a:gradFill>
              <a:ln w="3175" cap="sq" cmpd="dbl">
                <a:gradFill flip="none" rotWithShape="1">
                  <a:gsLst>
                    <a:gs pos="0">
                      <a:srgbClr val="000082"/>
                    </a:gs>
                    <a:gs pos="79174">
                      <a:srgbClr val="E1002C"/>
                    </a:gs>
                    <a:gs pos="50000">
                      <a:srgbClr val="66008F"/>
                    </a:gs>
                    <a:gs pos="73000">
                      <a:srgbClr val="BA0066"/>
                    </a:gs>
                    <a:gs pos="89999">
                      <a:srgbClr val="FF0000"/>
                    </a:gs>
                    <a:gs pos="100000">
                      <a:srgbClr val="FF8200"/>
                    </a:gs>
                  </a:gsLst>
                  <a:lin ang="2700000" scaled="1"/>
                  <a:tileRect/>
                </a:gradFill>
                <a:bevel/>
              </a:ln>
              <a:effectLst>
                <a:glow rad="63500">
                  <a:schemeClr val="tx1">
                    <a:alpha val="40000"/>
                  </a:schemeClr>
                </a:glow>
                <a:outerShdw blurRad="254000" dir="12960000" sx="107000" sy="107000" algn="ctr" rotWithShape="0">
                  <a:schemeClr val="tx1">
                    <a:alpha val="52000"/>
                  </a:schemeClr>
                </a:outerShdw>
              </a:effectLst>
              <a:scene3d>
                <a:camera prst="orthographicFront"/>
                <a:lightRig rig="sunset" dir="t"/>
              </a:scene3d>
              <a:sp3d prstMaterial="dkEdge">
                <a:bevelT/>
                <a:bevelB w="101600" prst="riblet"/>
              </a:sp3d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3"/>
              <c:pt idx="0">
                <c:v>دیوار باربر</c:v>
              </c:pt>
              <c:pt idx="1">
                <c:v>اسکلت فلزی </c:v>
              </c:pt>
              <c:pt idx="2">
                <c:v>بدون سازه</c:v>
              </c:pt>
            </c:strLit>
          </c:cat>
          <c:val>
            <c:numRef>
              <c:f>'نوع سازه'!$B$12:$D$12</c:f>
              <c:numCache>
                <c:formatCode>General</c:formatCode>
                <c:ptCount val="3"/>
                <c:pt idx="0">
                  <c:v>140</c:v>
                </c:pt>
                <c:pt idx="1">
                  <c:v>209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  <a:effectLst>
          <a:glow>
            <a:schemeClr val="tx1">
              <a:alpha val="40000"/>
            </a:schemeClr>
          </a:glo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مساحت!$B$3</c:f>
              <c:strCache>
                <c:ptCount val="1"/>
                <c:pt idx="0">
                  <c:v>کمتراز 100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مساحت!$B$4:$B$12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10</c:v>
                </c:pt>
                <c:pt idx="3">
                  <c:v>1</c:v>
                </c:pt>
                <c:pt idx="4">
                  <c:v>11</c:v>
                </c:pt>
                <c:pt idx="6">
                  <c:v>2</c:v>
                </c:pt>
                <c:pt idx="7">
                  <c:v>10</c:v>
                </c:pt>
                <c:pt idx="8">
                  <c:v>5</c:v>
                </c:pt>
              </c:numCache>
            </c:numRef>
          </c:val>
        </c:ser>
        <c:ser>
          <c:idx val="1"/>
          <c:order val="1"/>
          <c:tx>
            <c:strRef>
              <c:f>مساحت!$C$3</c:f>
              <c:strCache>
                <c:ptCount val="1"/>
                <c:pt idx="0">
                  <c:v>100-200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مساحت!$C$4:$C$12</c:f>
              <c:numCache>
                <c:formatCode>General</c:formatCode>
                <c:ptCount val="9"/>
                <c:pt idx="0">
                  <c:v>3</c:v>
                </c:pt>
                <c:pt idx="1">
                  <c:v>10</c:v>
                </c:pt>
                <c:pt idx="2">
                  <c:v>25</c:v>
                </c:pt>
                <c:pt idx="3">
                  <c:v>7</c:v>
                </c:pt>
                <c:pt idx="4">
                  <c:v>43</c:v>
                </c:pt>
                <c:pt idx="5">
                  <c:v>13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</c:numCache>
            </c:numRef>
          </c:val>
        </c:ser>
        <c:ser>
          <c:idx val="2"/>
          <c:order val="2"/>
          <c:tx>
            <c:strRef>
              <c:f>مساحت!$D$3</c:f>
              <c:strCache>
                <c:ptCount val="1"/>
                <c:pt idx="0">
                  <c:v>200-300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مساحت!$D$4:$D$12</c:f>
              <c:numCache>
                <c:formatCode>General</c:formatCode>
                <c:ptCount val="9"/>
                <c:pt idx="0">
                  <c:v>1</c:v>
                </c:pt>
                <c:pt idx="1">
                  <c:v>13</c:v>
                </c:pt>
                <c:pt idx="2">
                  <c:v>28</c:v>
                </c:pt>
                <c:pt idx="3">
                  <c:v>3</c:v>
                </c:pt>
                <c:pt idx="4">
                  <c:v>40</c:v>
                </c:pt>
                <c:pt idx="5">
                  <c:v>5</c:v>
                </c:pt>
                <c:pt idx="6">
                  <c:v>2</c:v>
                </c:pt>
                <c:pt idx="7">
                  <c:v>8</c:v>
                </c:pt>
                <c:pt idx="8">
                  <c:v>3</c:v>
                </c:pt>
              </c:numCache>
            </c:numRef>
          </c:val>
        </c:ser>
        <c:ser>
          <c:idx val="3"/>
          <c:order val="3"/>
          <c:tx>
            <c:strRef>
              <c:f>مساحت!$E$3</c:f>
              <c:strCache>
                <c:ptCount val="1"/>
                <c:pt idx="0">
                  <c:v>300-400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مساحت!$E$4:$E$12</c:f>
              <c:numCache>
                <c:formatCode>General</c:formatCode>
                <c:ptCount val="9"/>
                <c:pt idx="1">
                  <c:v>2</c:v>
                </c:pt>
                <c:pt idx="2">
                  <c:v>11</c:v>
                </c:pt>
                <c:pt idx="4">
                  <c:v>11</c:v>
                </c:pt>
                <c:pt idx="5">
                  <c:v>2</c:v>
                </c:pt>
                <c:pt idx="6">
                  <c:v>5</c:v>
                </c:pt>
                <c:pt idx="7">
                  <c:v>2</c:v>
                </c:pt>
                <c:pt idx="8">
                  <c:v>5</c:v>
                </c:pt>
              </c:numCache>
            </c:numRef>
          </c:val>
        </c:ser>
        <c:ser>
          <c:idx val="4"/>
          <c:order val="4"/>
          <c:tx>
            <c:strRef>
              <c:f>مساحت!$F$3</c:f>
              <c:strCache>
                <c:ptCount val="1"/>
                <c:pt idx="0">
                  <c:v>400-500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مساحت!$F$4:$F$12</c:f>
              <c:numCache>
                <c:formatCode>General</c:formatCode>
                <c:ptCount val="9"/>
                <c:pt idx="1">
                  <c:v>1</c:v>
                </c:pt>
                <c:pt idx="2">
                  <c:v>9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ser>
          <c:idx val="5"/>
          <c:order val="5"/>
          <c:tx>
            <c:strRef>
              <c:f>مساحت!$G$3</c:f>
              <c:strCache>
                <c:ptCount val="1"/>
                <c:pt idx="0">
                  <c:v>بیش از500</c:v>
                </c:pt>
              </c:strCache>
            </c:strRef>
          </c:tx>
          <c:invertIfNegative val="0"/>
          <c:cat>
            <c:strRef>
              <c:f>مساحت!$A$4:$A$12</c:f>
              <c:strCache>
                <c:ptCount val="9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</c:strCache>
            </c:strRef>
          </c:cat>
          <c:val>
            <c:numRef>
              <c:f>مساحت!$G$4:$G$12</c:f>
              <c:numCache>
                <c:formatCode>General</c:formatCode>
                <c:ptCount val="9"/>
                <c:pt idx="1">
                  <c:v>2</c:v>
                </c:pt>
                <c:pt idx="2">
                  <c:v>11</c:v>
                </c:pt>
                <c:pt idx="3">
                  <c:v>3</c:v>
                </c:pt>
                <c:pt idx="4">
                  <c:v>8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212608"/>
        <c:axId val="150214144"/>
      </c:barChart>
      <c:catAx>
        <c:axId val="1502126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50214144"/>
        <c:crosses val="autoZero"/>
        <c:auto val="1"/>
        <c:lblAlgn val="ctr"/>
        <c:lblOffset val="100"/>
        <c:noMultiLvlLbl val="0"/>
      </c:catAx>
      <c:valAx>
        <c:axId val="150214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a-IR" sz="1200">
                    <a:cs typeface="B Nazanin" pitchFamily="2" charset="-78"/>
                  </a:rPr>
                  <a:t>تعداد</a:t>
                </a:r>
                <a:r>
                  <a:rPr lang="fa-IR" sz="1200" baseline="0">
                    <a:cs typeface="B Nazanin" pitchFamily="2" charset="-78"/>
                  </a:rPr>
                  <a:t> قطعات</a:t>
                </a:r>
                <a:endParaRPr lang="en-US" sz="1200">
                  <a:cs typeface="B Nazanin" pitchFamily="2" charset="-78"/>
                </a:endParaRPr>
              </a:p>
            </c:rich>
          </c:tx>
          <c:layout>
            <c:manualLayout>
              <c:xMode val="edge"/>
              <c:yMode val="edge"/>
              <c:x val="3.3333333333333333E-2"/>
              <c:y val="0.357076771653543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0212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قدمت ابنیه</c:v>
          </c:tx>
          <c:spPr>
            <a:scene3d>
              <a:camera prst="orthographicFront"/>
              <a:lightRig rig="threePt" dir="t"/>
            </a:scene3d>
            <a:sp3d prstMaterial="dkEdge">
              <a:bevelT w="57150"/>
              <a:bevelB h="44450"/>
            </a:sp3d>
          </c:spPr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qedmat!$B$2:$E$2</c:f>
              <c:strCache>
                <c:ptCount val="4"/>
                <c:pt idx="0">
                  <c:v>1تا5سال</c:v>
                </c:pt>
                <c:pt idx="1">
                  <c:v>6تا20سال</c:v>
                </c:pt>
                <c:pt idx="2">
                  <c:v>بیش از 20سال</c:v>
                </c:pt>
                <c:pt idx="3">
                  <c:v>واجد ارزش تاریخی</c:v>
                </c:pt>
              </c:strCache>
            </c:strRef>
          </c:cat>
          <c:val>
            <c:numRef>
              <c:f>qedmat!$B$12:$E$12</c:f>
              <c:numCache>
                <c:formatCode>General</c:formatCode>
                <c:ptCount val="4"/>
                <c:pt idx="0">
                  <c:v>53</c:v>
                </c:pt>
                <c:pt idx="1">
                  <c:v>201</c:v>
                </c:pt>
                <c:pt idx="2">
                  <c:v>100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scene3d>
          <a:camera prst="orthographicFront"/>
          <a:lightRig rig="threePt" dir="t"/>
        </a:scene3d>
        <a:sp3d>
          <a:bevelT w="6350"/>
        </a:sp3d>
      </c:spPr>
    </c:plotArea>
    <c:legend>
      <c:legendPos val="r"/>
      <c:layout/>
      <c:overlay val="0"/>
      <c:txPr>
        <a:bodyPr/>
        <a:lstStyle/>
        <a:p>
          <a:pPr>
            <a:defRPr>
              <a:cs typeface="B Nazanin" pitchFamily="2" charset="-78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prstMaterial="dkEdge">
              <a:bevelT w="165100" prst="coolSlant"/>
              <a:bevelB w="44450" h="114300"/>
            </a:sp3d>
          </c:spPr>
          <c:explosion val="32"/>
          <c:dPt>
            <c:idx val="0"/>
            <c:bubble3D val="0"/>
            <c:spPr>
              <a:gradFill>
                <a:gsLst>
                  <a:gs pos="0">
                    <a:srgbClr val="F471AC"/>
                  </a:gs>
                  <a:gs pos="50000">
                    <a:srgbClr val="F471AC"/>
                  </a:gs>
                  <a:gs pos="100000">
                    <a:srgbClr val="F471AC"/>
                  </a:gs>
                </a:gsLst>
                <a:lin ang="5400000" scaled="0"/>
              </a:gradFill>
              <a:ln>
                <a:gradFill>
                  <a:gsLst>
                    <a:gs pos="0">
                      <a:srgbClr val="F471AC"/>
                    </a:gs>
                    <a:gs pos="50000">
                      <a:srgbClr val="F471AC"/>
                    </a:gs>
                    <a:gs pos="100000">
                      <a:srgbClr val="F471AC"/>
                    </a:gs>
                  </a:gsLst>
                  <a:lin ang="5400000" scaled="0"/>
                </a:gradFill>
              </a:ln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Pt>
            <c:idx val="1"/>
            <c:bubble3D val="0"/>
            <c:spPr>
              <a:gradFill>
                <a:gsLst>
                  <a:gs pos="0">
                    <a:srgbClr val="E302AB"/>
                  </a:gs>
                  <a:gs pos="50000">
                    <a:srgbClr val="E302AB"/>
                  </a:gs>
                  <a:gs pos="100000">
                    <a:srgbClr val="E302AB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Pt>
            <c:idx val="2"/>
            <c:bubble3D val="0"/>
            <c:spPr>
              <a:gradFill>
                <a:gsLst>
                  <a:gs pos="0">
                    <a:srgbClr val="65008A"/>
                  </a:gs>
                  <a:gs pos="50000">
                    <a:srgbClr val="65008A"/>
                  </a:gs>
                  <a:gs pos="100000">
                    <a:srgbClr val="65008A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Pt>
            <c:idx val="3"/>
            <c:bubble3D val="0"/>
            <c:spPr>
              <a:gradFill>
                <a:gsLst>
                  <a:gs pos="0">
                    <a:srgbClr val="320B93"/>
                  </a:gs>
                  <a:gs pos="50000">
                    <a:srgbClr val="320B93"/>
                  </a:gs>
                  <a:gs pos="100000">
                    <a:srgbClr val="320B93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Pt>
            <c:idx val="4"/>
            <c:bubble3D val="0"/>
            <c:spPr>
              <a:gradFill>
                <a:gsLst>
                  <a:gs pos="0">
                    <a:srgbClr val="7F0B26"/>
                  </a:gs>
                  <a:gs pos="50000">
                    <a:srgbClr val="7F0B26"/>
                  </a:gs>
                  <a:gs pos="100000">
                    <a:srgbClr val="7F0B26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Pt>
            <c:idx val="5"/>
            <c:bubble3D val="0"/>
            <c:spPr>
              <a:gradFill>
                <a:gsLst>
                  <a:gs pos="0">
                    <a:srgbClr val="503555"/>
                  </a:gs>
                  <a:gs pos="50000">
                    <a:srgbClr val="503555"/>
                  </a:gs>
                  <a:gs pos="100000">
                    <a:srgbClr val="503555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165100" prst="coolSlant"/>
                <a:bevelB w="44450" h="114300"/>
              </a:sp3d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6"/>
              <c:pt idx="0">
                <c:v>در حال ساخت </c:v>
              </c:pt>
              <c:pt idx="1">
                <c:v> نوساز </c:v>
              </c:pt>
              <c:pt idx="2">
                <c:v> سالم و قابل نگهداری </c:v>
              </c:pt>
              <c:pt idx="3">
                <c:v> کهنه وفرسوده </c:v>
              </c:pt>
              <c:pt idx="4">
                <c:v> مخروبه </c:v>
              </c:pt>
              <c:pt idx="5">
                <c:v> بایر</c:v>
              </c:pt>
            </c:strLit>
          </c:cat>
          <c:val>
            <c:numRef>
              <c:f>keifiatebana!$B$12:$G$12</c:f>
              <c:numCache>
                <c:formatCode>General</c:formatCode>
                <c:ptCount val="6"/>
                <c:pt idx="0">
                  <c:v>7</c:v>
                </c:pt>
                <c:pt idx="1">
                  <c:v>36</c:v>
                </c:pt>
                <c:pt idx="2">
                  <c:v>222</c:v>
                </c:pt>
                <c:pt idx="3">
                  <c:v>58</c:v>
                </c:pt>
                <c:pt idx="4">
                  <c:v>24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keifiatebana!$B$2</c:f>
              <c:strCache>
                <c:ptCount val="1"/>
                <c:pt idx="0">
                  <c:v>در حال ساخت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keifiatebana!$B$3:$B$13</c:f>
              <c:numCache>
                <c:formatCode>General</c:formatCode>
                <c:ptCount val="11"/>
                <c:pt idx="1">
                  <c:v>1</c:v>
                </c:pt>
                <c:pt idx="2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</c:numCache>
            </c:numRef>
          </c:val>
        </c:ser>
        <c:ser>
          <c:idx val="2"/>
          <c:order val="2"/>
          <c:tx>
            <c:strRef>
              <c:f>keifiatebana!$C$2</c:f>
              <c:strCache>
                <c:ptCount val="1"/>
                <c:pt idx="0">
                  <c:v>نوساز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keifiatebana!$C$3:$C$13</c:f>
              <c:numCache>
                <c:formatCode>General</c:formatCode>
                <c:ptCount val="11"/>
                <c:pt idx="1">
                  <c:v>1</c:v>
                </c:pt>
                <c:pt idx="2">
                  <c:v>8</c:v>
                </c:pt>
                <c:pt idx="3">
                  <c:v>1</c:v>
                </c:pt>
                <c:pt idx="4">
                  <c:v>13</c:v>
                </c:pt>
                <c:pt idx="5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36</c:v>
                </c:pt>
                <c:pt idx="10">
                  <c:v>10</c:v>
                </c:pt>
              </c:numCache>
            </c:numRef>
          </c:val>
        </c:ser>
        <c:ser>
          <c:idx val="3"/>
          <c:order val="3"/>
          <c:tx>
            <c:strRef>
              <c:f>keifiatebana!$D$2</c:f>
              <c:strCache>
                <c:ptCount val="1"/>
                <c:pt idx="0">
                  <c:v>سالم و قابل نگهداری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keifiatebana!$D$3:$D$13</c:f>
              <c:numCache>
                <c:formatCode>General</c:formatCode>
                <c:ptCount val="11"/>
                <c:pt idx="0">
                  <c:v>6</c:v>
                </c:pt>
                <c:pt idx="1">
                  <c:v>29</c:v>
                </c:pt>
                <c:pt idx="2">
                  <c:v>56</c:v>
                </c:pt>
                <c:pt idx="3">
                  <c:v>10</c:v>
                </c:pt>
                <c:pt idx="4">
                  <c:v>67</c:v>
                </c:pt>
                <c:pt idx="5">
                  <c:v>15</c:v>
                </c:pt>
                <c:pt idx="6">
                  <c:v>13</c:v>
                </c:pt>
                <c:pt idx="7">
                  <c:v>14</c:v>
                </c:pt>
                <c:pt idx="8">
                  <c:v>12</c:v>
                </c:pt>
                <c:pt idx="9">
                  <c:v>222</c:v>
                </c:pt>
                <c:pt idx="10">
                  <c:v>63</c:v>
                </c:pt>
              </c:numCache>
            </c:numRef>
          </c:val>
        </c:ser>
        <c:ser>
          <c:idx val="4"/>
          <c:order val="4"/>
          <c:tx>
            <c:strRef>
              <c:f>keifiatebana!$E$2</c:f>
              <c:strCache>
                <c:ptCount val="1"/>
                <c:pt idx="0">
                  <c:v>کهنه و فرسوده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keifiatebana!$E$3:$E$13</c:f>
              <c:numCache>
                <c:formatCode>General</c:formatCode>
                <c:ptCount val="11"/>
                <c:pt idx="1">
                  <c:v>1</c:v>
                </c:pt>
                <c:pt idx="2">
                  <c:v>16</c:v>
                </c:pt>
                <c:pt idx="3">
                  <c:v>4</c:v>
                </c:pt>
                <c:pt idx="4">
                  <c:v>21</c:v>
                </c:pt>
                <c:pt idx="5">
                  <c:v>2</c:v>
                </c:pt>
                <c:pt idx="6">
                  <c:v>2</c:v>
                </c:pt>
                <c:pt idx="7">
                  <c:v>10</c:v>
                </c:pt>
                <c:pt idx="8">
                  <c:v>2</c:v>
                </c:pt>
                <c:pt idx="9">
                  <c:v>58</c:v>
                </c:pt>
                <c:pt idx="10">
                  <c:v>17</c:v>
                </c:pt>
              </c:numCache>
            </c:numRef>
          </c:val>
        </c:ser>
        <c:ser>
          <c:idx val="5"/>
          <c:order val="5"/>
          <c:tx>
            <c:strRef>
              <c:f>keifiatebana!$F$2</c:f>
              <c:strCache>
                <c:ptCount val="1"/>
                <c:pt idx="0">
                  <c:v>مخروبه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keifiatebana!$F$3:$F$13</c:f>
              <c:numCache>
                <c:formatCode>General</c:formatCode>
                <c:ptCount val="11"/>
                <c:pt idx="2">
                  <c:v>12</c:v>
                </c:pt>
                <c:pt idx="4">
                  <c:v>7</c:v>
                </c:pt>
                <c:pt idx="5">
                  <c:v>3</c:v>
                </c:pt>
                <c:pt idx="7">
                  <c:v>2</c:v>
                </c:pt>
                <c:pt idx="9">
                  <c:v>24</c:v>
                </c:pt>
                <c:pt idx="10">
                  <c:v>7</c:v>
                </c:pt>
              </c:numCache>
            </c:numRef>
          </c:val>
        </c:ser>
        <c:ser>
          <c:idx val="6"/>
          <c:order val="6"/>
          <c:tx>
            <c:strRef>
              <c:f>keifiatebana!$G$2</c:f>
              <c:strCache>
                <c:ptCount val="1"/>
                <c:pt idx="0">
                  <c:v>بایر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keifiatebana!$A$3:$A$13</c:f>
              <c:strCache>
                <c:ptCount val="11"/>
                <c:pt idx="0">
                  <c:v>بلوک1</c:v>
                </c:pt>
                <c:pt idx="1">
                  <c:v>بلوک2</c:v>
                </c:pt>
                <c:pt idx="2">
                  <c:v>بلوک3</c:v>
                </c:pt>
                <c:pt idx="3">
                  <c:v>بلوک4</c:v>
                </c:pt>
                <c:pt idx="4">
                  <c:v>بلوک5</c:v>
                </c:pt>
                <c:pt idx="5">
                  <c:v>بلوک6</c:v>
                </c:pt>
                <c:pt idx="6">
                  <c:v>بلوک7</c:v>
                </c:pt>
                <c:pt idx="7">
                  <c:v>بلوک8</c:v>
                </c:pt>
                <c:pt idx="8">
                  <c:v>بلوک9</c:v>
                </c:pt>
                <c:pt idx="9">
                  <c:v>جمع</c:v>
                </c:pt>
                <c:pt idx="10">
                  <c:v>درصد</c:v>
                </c:pt>
              </c:strCache>
            </c:strRef>
          </c:cat>
          <c:val>
            <c:numRef>
              <c:f>keifiatebana!$G$3:$G$13</c:f>
              <c:numCache>
                <c:formatCode>General</c:formatCode>
                <c:ptCount val="11"/>
                <c:pt idx="4">
                  <c:v>2</c:v>
                </c:pt>
                <c:pt idx="6">
                  <c:v>2</c:v>
                </c:pt>
                <c:pt idx="9">
                  <c:v>4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  <a:effectLst>
          <a:glow rad="101600">
            <a:schemeClr val="accent2">
              <a:satMod val="175000"/>
              <a:alpha val="40000"/>
            </a:schemeClr>
          </a:glow>
          <a:innerShdw blurRad="673100">
            <a:srgbClr val="F471AC">
              <a:alpha val="39000"/>
            </a:srgbClr>
          </a:innerShdw>
          <a:softEdge rad="317500"/>
        </a:effectLst>
        <a:scene3d>
          <a:camera prst="orthographicFront"/>
          <a:lightRig rig="threePt" dir="t"/>
        </a:scene3d>
        <a:sp3d>
          <a:bevelT w="254000"/>
        </a:sp3d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Pt>
            <c:idx val="0"/>
            <c:bubble3D val="0"/>
            <c:spPr>
              <a:gradFill>
                <a:gsLst>
                  <a:gs pos="0">
                    <a:srgbClr val="EC7F3C"/>
                  </a:gs>
                  <a:gs pos="50000">
                    <a:srgbClr val="EC7F3C"/>
                  </a:gs>
                  <a:gs pos="100000">
                    <a:srgbClr val="EC7F3C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h="88900"/>
                <a:bevelB w="101600"/>
              </a:sp3d>
            </c:spPr>
          </c:dPt>
          <c:dPt>
            <c:idx val="1"/>
            <c:bubble3D val="0"/>
            <c:spPr>
              <a:gradFill>
                <a:gsLst>
                  <a:gs pos="0">
                    <a:srgbClr val="856138"/>
                  </a:gs>
                  <a:gs pos="50000">
                    <a:srgbClr val="856138"/>
                  </a:gs>
                  <a:gs pos="100000">
                    <a:srgbClr val="856138"/>
                  </a:gs>
                </a:gsLst>
                <a:lin ang="5400000" scaled="0"/>
              </a:gradFill>
            </c:spPr>
          </c:dPt>
          <c:dPt>
            <c:idx val="2"/>
            <c:bubble3D val="0"/>
            <c:spPr>
              <a:gradFill>
                <a:gsLst>
                  <a:gs pos="0">
                    <a:srgbClr val="753729"/>
                  </a:gs>
                  <a:gs pos="50000">
                    <a:srgbClr val="753729"/>
                  </a:gs>
                  <a:gs pos="100000">
                    <a:srgbClr val="753729"/>
                  </a:gs>
                </a:gsLst>
                <a:lin ang="5400000" scaled="0"/>
              </a:gradFill>
            </c:spPr>
          </c:dPt>
          <c:dPt>
            <c:idx val="3"/>
            <c:bubble3D val="0"/>
            <c:spPr>
              <a:gradFill>
                <a:gsLst>
                  <a:gs pos="0">
                    <a:srgbClr val="BE845B"/>
                  </a:gs>
                  <a:gs pos="50000">
                    <a:srgbClr val="BE845B"/>
                  </a:gs>
                  <a:gs pos="100000">
                    <a:srgbClr val="BE845B"/>
                  </a:gs>
                </a:gsLst>
                <a:lin ang="5400000" scaled="0"/>
              </a:gradFill>
            </c:spPr>
          </c:dPt>
          <c:dPt>
            <c:idx val="4"/>
            <c:bubble3D val="0"/>
            <c:spPr>
              <a:gradFill>
                <a:gsLst>
                  <a:gs pos="0">
                    <a:srgbClr val="A24411"/>
                  </a:gs>
                  <a:gs pos="50000">
                    <a:srgbClr val="A24411"/>
                  </a:gs>
                  <a:gs pos="100000">
                    <a:srgbClr val="A24411"/>
                  </a:gs>
                </a:gsLst>
                <a:lin ang="5400000" scaled="0"/>
              </a:gradFill>
            </c:spPr>
          </c:dPt>
          <c:dLbls>
            <c:dLbl>
              <c:idx val="0"/>
              <c:layout>
                <c:manualLayout>
                  <c:x val="1.11832895888014E-3"/>
                  <c:y val="-2.48735053951589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775590551181102E-4"/>
                  <c:y val="1.35199766695829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5"/>
              <c:pt idx="0">
                <c:v>حلب </c:v>
              </c:pt>
              <c:pt idx="1">
                <c:v> بتن </c:v>
              </c:pt>
              <c:pt idx="2">
                <c:v> ایرانت </c:v>
              </c:pt>
              <c:pt idx="3">
                <c:v> سفال </c:v>
              </c:pt>
              <c:pt idx="4">
                <c:v> بدون سقف</c:v>
              </c:pt>
            </c:strLit>
          </c:cat>
          <c:val>
            <c:numRef>
              <c:f>masalehesaqf!$B$13:$F$13</c:f>
              <c:numCache>
                <c:formatCode>General</c:formatCode>
                <c:ptCount val="5"/>
                <c:pt idx="0">
                  <c:v>292</c:v>
                </c:pt>
                <c:pt idx="1">
                  <c:v>4</c:v>
                </c:pt>
                <c:pt idx="2">
                  <c:v>37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1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1"/>
    </mc:Choice>
    <mc:Fallback>
      <c:style val="41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مصالح نما</c:v>
          </c:tx>
          <c:invertIfNegative val="0"/>
          <c:cat>
            <c:strLit>
              <c:ptCount val="7"/>
              <c:pt idx="0">
                <c:v>سنگ</c:v>
              </c:pt>
              <c:pt idx="1">
                <c:v>آجر</c:v>
              </c:pt>
              <c:pt idx="2">
                <c:v>شیشه</c:v>
              </c:pt>
              <c:pt idx="3">
                <c:v>کامپوزیت</c:v>
              </c:pt>
              <c:pt idx="4">
                <c:v>سیمان</c:v>
              </c:pt>
              <c:pt idx="5">
                <c:v>ترکیبی</c:v>
              </c:pt>
              <c:pt idx="6">
                <c:v>بدون نما</c:v>
              </c:pt>
            </c:strLit>
          </c:cat>
          <c:val>
            <c:numRef>
              <c:f>masalehenama!$B$12:$H$12</c:f>
              <c:numCache>
                <c:formatCode>General</c:formatCode>
                <c:ptCount val="7"/>
                <c:pt idx="0">
                  <c:v>150</c:v>
                </c:pt>
                <c:pt idx="1">
                  <c:v>28</c:v>
                </c:pt>
                <c:pt idx="2">
                  <c:v>21</c:v>
                </c:pt>
                <c:pt idx="3">
                  <c:v>5</c:v>
                </c:pt>
                <c:pt idx="4">
                  <c:v>136</c:v>
                </c:pt>
                <c:pt idx="5">
                  <c:v>5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7809024"/>
        <c:axId val="147810560"/>
        <c:axId val="0"/>
      </c:bar3DChart>
      <c:catAx>
        <c:axId val="14780902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defRPr>
            </a:pPr>
            <a:endParaRPr lang="en-US"/>
          </a:p>
        </c:txPr>
        <c:crossAx val="147810560"/>
        <c:crosses val="autoZero"/>
        <c:auto val="1"/>
        <c:lblAlgn val="ctr"/>
        <c:lblOffset val="100"/>
        <c:noMultiLvlLbl val="0"/>
      </c:catAx>
      <c:valAx>
        <c:axId val="147810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defRPr>
            </a:pPr>
            <a:endParaRPr lang="en-US"/>
          </a:p>
        </c:txPr>
        <c:crossAx val="14780902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prstMaterial="dkEdge">
              <a:bevelT w="69850"/>
              <a:bevelB w="57150"/>
            </a:sp3d>
          </c:spPr>
          <c:explosion val="25"/>
          <c:dPt>
            <c:idx val="0"/>
            <c:bubble3D val="0"/>
            <c:spPr>
              <a:gradFill>
                <a:gsLst>
                  <a:gs pos="9184">
                    <a:srgbClr val="FFFF00"/>
                  </a:gs>
                  <a:gs pos="38750">
                    <a:srgbClr val="FFFF00"/>
                  </a:gs>
                  <a:gs pos="57500">
                    <a:srgbClr val="FFFF00"/>
                  </a:gs>
                  <a:gs pos="0">
                    <a:srgbClr val="FFFF00"/>
                  </a:gs>
                  <a:gs pos="50000">
                    <a:srgbClr val="FFFF00"/>
                  </a:gs>
                  <a:gs pos="100000">
                    <a:srgbClr val="FFFF00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69850"/>
                <a:bevelB w="57150"/>
              </a:sp3d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7"/>
              <c:pt idx="0">
                <c:v>سنگ</c:v>
              </c:pt>
              <c:pt idx="1">
                <c:v>آجر</c:v>
              </c:pt>
              <c:pt idx="2">
                <c:v>شیشه</c:v>
              </c:pt>
              <c:pt idx="3">
                <c:v>کامپوزیت</c:v>
              </c:pt>
              <c:pt idx="4">
                <c:v>سیمان</c:v>
              </c:pt>
              <c:pt idx="5">
                <c:v>ترکیبی</c:v>
              </c:pt>
              <c:pt idx="6">
                <c:v>بدون نما</c:v>
              </c:pt>
            </c:strLit>
          </c:cat>
          <c:val>
            <c:numRef>
              <c:f>masalehenama!$B$12:$H$12</c:f>
              <c:numCache>
                <c:formatCode>General</c:formatCode>
                <c:ptCount val="7"/>
                <c:pt idx="0">
                  <c:v>150</c:v>
                </c:pt>
                <c:pt idx="1">
                  <c:v>28</c:v>
                </c:pt>
                <c:pt idx="2">
                  <c:v>21</c:v>
                </c:pt>
                <c:pt idx="3">
                  <c:v>5</c:v>
                </c:pt>
                <c:pt idx="4">
                  <c:v>136</c:v>
                </c:pt>
                <c:pt idx="5">
                  <c:v>5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scene3d>
          <a:camera prst="orthographicFront"/>
          <a:lightRig rig="threePt" dir="t"/>
        </a:scene3d>
        <a:sp3d>
          <a:bevelT w="6350"/>
        </a:sp3d>
      </c:spPr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1"/>
    </mc:Choice>
    <mc:Fallback>
      <c:style val="41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طبقات</c:v>
          </c:tx>
          <c:invertIfNegative val="0"/>
          <c:cat>
            <c:strRef>
              <c:f>tabaqat!$B$2:$J$2</c:f>
              <c:strCache>
                <c:ptCount val="9"/>
                <c:pt idx="0">
                  <c:v>بدون طبقه</c:v>
                </c:pt>
                <c:pt idx="1">
                  <c:v>یک طبقه</c:v>
                </c:pt>
                <c:pt idx="2">
                  <c:v>دو طبقه</c:v>
                </c:pt>
                <c:pt idx="3">
                  <c:v>سه طبقه</c:v>
                </c:pt>
                <c:pt idx="4">
                  <c:v>چهار طبقه</c:v>
                </c:pt>
                <c:pt idx="5">
                  <c:v>پنج طبقه</c:v>
                </c:pt>
                <c:pt idx="6">
                  <c:v>شش طبقه</c:v>
                </c:pt>
                <c:pt idx="7">
                  <c:v>هفت طبقه</c:v>
                </c:pt>
                <c:pt idx="8">
                  <c:v>نه طبقه</c:v>
                </c:pt>
              </c:strCache>
            </c:strRef>
          </c:cat>
          <c:val>
            <c:numRef>
              <c:f>tabaqat!$B$12:$J$12</c:f>
              <c:numCache>
                <c:formatCode>General</c:formatCode>
                <c:ptCount val="9"/>
                <c:pt idx="0">
                  <c:v>7</c:v>
                </c:pt>
                <c:pt idx="1">
                  <c:v>142</c:v>
                </c:pt>
                <c:pt idx="2">
                  <c:v>76</c:v>
                </c:pt>
                <c:pt idx="3">
                  <c:v>79</c:v>
                </c:pt>
                <c:pt idx="4">
                  <c:v>28</c:v>
                </c:pt>
                <c:pt idx="5">
                  <c:v>17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7987072"/>
        <c:axId val="147988864"/>
        <c:axId val="0"/>
      </c:bar3DChart>
      <c:catAx>
        <c:axId val="1479870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7988864"/>
        <c:crosses val="autoZero"/>
        <c:auto val="1"/>
        <c:lblAlgn val="ctr"/>
        <c:lblOffset val="100"/>
        <c:noMultiLvlLbl val="0"/>
      </c:catAx>
      <c:valAx>
        <c:axId val="147988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47987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v>طبقات</c:v>
          </c:tx>
          <c:spPr>
            <a:scene3d>
              <a:camera prst="orthographicFront"/>
              <a:lightRig rig="threePt" dir="t"/>
            </a:scene3d>
            <a:sp3d prstMaterial="dkEdge">
              <a:bevelT w="95250" h="133350"/>
              <a:bevelB w="57150" h="139700"/>
            </a:sp3d>
          </c:spPr>
          <c:explosion val="16"/>
          <c:dPt>
            <c:idx val="0"/>
            <c:bubble3D val="0"/>
            <c:spPr>
              <a:gradFill>
                <a:gsLst>
                  <a:gs pos="0">
                    <a:schemeClr val="tx1"/>
                  </a:gs>
                  <a:gs pos="25000">
                    <a:schemeClr val="tx1"/>
                  </a:gs>
                  <a:gs pos="75000">
                    <a:schemeClr val="tx1"/>
                  </a:gs>
                  <a:gs pos="100000">
                    <a:schemeClr val="tx1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95250" h="133350"/>
                <a:bevelB w="57150" h="139700"/>
              </a:sp3d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/>
                  </a:gs>
                  <a:gs pos="25000">
                    <a:srgbClr val="FF0000"/>
                  </a:gs>
                  <a:gs pos="75000">
                    <a:srgbClr val="C00000"/>
                  </a:gs>
                  <a:gs pos="100000">
                    <a:srgbClr val="C00000"/>
                  </a:gs>
                </a:gsLst>
                <a:lin ang="2700000" scaled="0"/>
                <a:tileRect/>
              </a:gradFill>
              <a:scene3d>
                <a:camera prst="orthographicFront"/>
                <a:lightRig rig="threePt" dir="t"/>
              </a:scene3d>
              <a:sp3d prstMaterial="dkEdge">
                <a:bevelT w="95250" h="133350"/>
                <a:bevelB w="57150" h="139700"/>
              </a:sp3d>
            </c:spPr>
          </c:dPt>
          <c:dPt>
            <c:idx val="2"/>
            <c:bubble3D val="0"/>
            <c:spPr>
              <a:gradFill>
                <a:gsLst>
                  <a:gs pos="0">
                    <a:srgbClr val="00B0F0"/>
                  </a:gs>
                  <a:gs pos="25000">
                    <a:srgbClr val="00B0F0"/>
                  </a:gs>
                  <a:gs pos="75000">
                    <a:srgbClr val="00B0F0"/>
                  </a:gs>
                  <a:gs pos="100000">
                    <a:srgbClr val="00B0F0"/>
                  </a:gs>
                </a:gsLst>
                <a:lin ang="27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95250" h="133350"/>
                <a:bevelB w="57150" h="139700"/>
              </a:sp3d>
            </c:spPr>
          </c:dPt>
          <c:dPt>
            <c:idx val="3"/>
            <c:bubble3D val="0"/>
            <c:spPr>
              <a:gradFill>
                <a:gsLst>
                  <a:gs pos="0">
                    <a:srgbClr val="00B050"/>
                  </a:gs>
                  <a:gs pos="25000">
                    <a:srgbClr val="00B050"/>
                  </a:gs>
                  <a:gs pos="75000">
                    <a:srgbClr val="00B050"/>
                  </a:gs>
                  <a:gs pos="100000">
                    <a:srgbClr val="92D050"/>
                  </a:gs>
                </a:gsLst>
                <a:lin ang="27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95250" h="133350"/>
                <a:bevelB w="57150" h="139700"/>
              </a:sp3d>
            </c:spPr>
          </c:dPt>
          <c:dPt>
            <c:idx val="4"/>
            <c:bubble3D val="0"/>
            <c:spPr>
              <a:gradFill>
                <a:gsLst>
                  <a:gs pos="0">
                    <a:schemeClr val="bg1">
                      <a:lumMod val="50000"/>
                    </a:schemeClr>
                  </a:gs>
                  <a:gs pos="71250">
                    <a:schemeClr val="bg1">
                      <a:lumMod val="50000"/>
                    </a:schemeClr>
                  </a:gs>
                </a:gsLst>
                <a:lin ang="27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95250" h="133350"/>
                <a:bevelB w="57150" h="139700"/>
              </a:sp3d>
            </c:spPr>
          </c:dPt>
          <c:dLbls>
            <c:dLbl>
              <c:idx val="3"/>
              <c:layout>
                <c:manualLayout>
                  <c:x val="7.2877912230779912E-2"/>
                  <c:y val="-4.736952818684629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tabaqat!$B$2:$J$2</c:f>
              <c:strCache>
                <c:ptCount val="9"/>
                <c:pt idx="0">
                  <c:v>بدون طبقه</c:v>
                </c:pt>
                <c:pt idx="1">
                  <c:v>یک طبقه</c:v>
                </c:pt>
                <c:pt idx="2">
                  <c:v>دو طبقه</c:v>
                </c:pt>
                <c:pt idx="3">
                  <c:v>سه طبقه</c:v>
                </c:pt>
                <c:pt idx="4">
                  <c:v>چهار طبقه</c:v>
                </c:pt>
                <c:pt idx="5">
                  <c:v>پنج طبقه</c:v>
                </c:pt>
                <c:pt idx="6">
                  <c:v>شش طبقه</c:v>
                </c:pt>
                <c:pt idx="7">
                  <c:v>هفت طبقه</c:v>
                </c:pt>
                <c:pt idx="8">
                  <c:v>نه طبقه</c:v>
                </c:pt>
              </c:strCache>
            </c:strRef>
          </c:cat>
          <c:val>
            <c:numRef>
              <c:f>tabaqat!$B$12:$J$12</c:f>
              <c:numCache>
                <c:formatCode>General</c:formatCode>
                <c:ptCount val="9"/>
                <c:pt idx="0">
                  <c:v>7</c:v>
                </c:pt>
                <c:pt idx="1">
                  <c:v>142</c:v>
                </c:pt>
                <c:pt idx="2">
                  <c:v>76</c:v>
                </c:pt>
                <c:pt idx="3">
                  <c:v>79</c:v>
                </c:pt>
                <c:pt idx="4">
                  <c:v>28</c:v>
                </c:pt>
                <c:pt idx="5">
                  <c:v>17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2307938800260894"/>
          <c:y val="8.7909383442927536E-2"/>
          <c:w val="0.14088198802234175"/>
          <c:h val="0.8445603332790310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v>تراکم ساختمانی</c:v>
          </c:tx>
          <c:spPr>
            <a:scene3d>
              <a:camera prst="orthographicFront"/>
              <a:lightRig rig="threePt" dir="t"/>
            </a:scene3d>
            <a:sp3d prstMaterial="dkEdge">
              <a:bevelT w="88900"/>
              <a:bevelB w="57150"/>
            </a:sp3d>
          </c:spPr>
          <c:explosion val="25"/>
          <c:dPt>
            <c:idx val="0"/>
            <c:bubble3D val="0"/>
            <c:spPr>
              <a:gradFill>
                <a:gsLst>
                  <a:gs pos="50000">
                    <a:srgbClr val="AAFF80"/>
                  </a:gs>
                  <a:gs pos="100000">
                    <a:srgbClr val="AAFF80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88900"/>
                <a:bevelB w="57150"/>
              </a:sp3d>
            </c:spPr>
          </c:dPt>
          <c:dPt>
            <c:idx val="1"/>
            <c:bubble3D val="0"/>
            <c:spPr>
              <a:gradFill>
                <a:gsLst>
                  <a:gs pos="50000">
                    <a:srgbClr val="55FF00"/>
                  </a:gs>
                  <a:gs pos="100000">
                    <a:srgbClr val="55FF00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88900"/>
                <a:bevelB w="57150"/>
              </a:sp3d>
            </c:spPr>
          </c:dPt>
          <c:dPt>
            <c:idx val="2"/>
            <c:bubble3D val="0"/>
            <c:spPr>
              <a:gradFill>
                <a:gsLst>
                  <a:gs pos="50000">
                    <a:srgbClr val="226600"/>
                  </a:gs>
                  <a:gs pos="100000">
                    <a:srgbClr val="226600"/>
                  </a:gs>
                </a:gsLst>
                <a:lin ang="5400000" scaled="0"/>
              </a:gradFill>
              <a:scene3d>
                <a:camera prst="orthographicFront"/>
                <a:lightRig rig="threePt" dir="t"/>
              </a:scene3d>
              <a:sp3d prstMaterial="dkEdge">
                <a:bevelT w="88900"/>
                <a:bevelB w="57150"/>
              </a:sp3d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'تراکم ساختمانی'!$B$2:$D$2</c:f>
              <c:strCache>
                <c:ptCount val="3"/>
                <c:pt idx="0">
                  <c:v>تراکم کم</c:v>
                </c:pt>
                <c:pt idx="1">
                  <c:v>تراکم متوسط</c:v>
                </c:pt>
                <c:pt idx="2">
                  <c:v>تراکم زیاد</c:v>
                </c:pt>
              </c:strCache>
            </c:strRef>
          </c:cat>
          <c:val>
            <c:numRef>
              <c:f>'تراکم ساختمانی'!$B$12:$D$12</c:f>
              <c:numCache>
                <c:formatCode>General</c:formatCode>
                <c:ptCount val="3"/>
                <c:pt idx="0">
                  <c:v>235</c:v>
                </c:pt>
                <c:pt idx="1">
                  <c:v>98</c:v>
                </c:pt>
                <c:pt idx="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70"/>
      <c:rotY val="0"/>
      <c:depthPercent val="20"/>
      <c:rAngAx val="0"/>
      <c:perspective val="20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مساحت</c:v>
          </c:tx>
          <c:spPr>
            <a:scene3d>
              <a:camera prst="orthographicFront"/>
              <a:lightRig rig="threePt" dir="t"/>
            </a:scene3d>
            <a:sp3d prstMaterial="dkEdge">
              <a:bevelT w="57150"/>
              <a:bevelB w="50800"/>
            </a:sp3d>
          </c:spPr>
          <c:explosion val="25"/>
          <c:dLbls>
            <c:dLbl>
              <c:idx val="4"/>
              <c:layout>
                <c:manualLayout>
                  <c:x val="3.8908136482939636E-2"/>
                  <c:y val="4.91316710411198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مساحت!$B$3:$G$3</c:f>
              <c:strCache>
                <c:ptCount val="6"/>
                <c:pt idx="0">
                  <c:v>کمتراز 100</c:v>
                </c:pt>
                <c:pt idx="1">
                  <c:v>100-200</c:v>
                </c:pt>
                <c:pt idx="2">
                  <c:v>200-300</c:v>
                </c:pt>
                <c:pt idx="3">
                  <c:v>300-400</c:v>
                </c:pt>
                <c:pt idx="4">
                  <c:v>400-500</c:v>
                </c:pt>
                <c:pt idx="5">
                  <c:v>بیش از500</c:v>
                </c:pt>
              </c:strCache>
            </c:strRef>
          </c:cat>
          <c:val>
            <c:numRef>
              <c:f>مساحت!$B$13:$G$13</c:f>
              <c:numCache>
                <c:formatCode>General</c:formatCode>
                <c:ptCount val="6"/>
                <c:pt idx="0">
                  <c:v>45</c:v>
                </c:pt>
                <c:pt idx="1">
                  <c:v>125</c:v>
                </c:pt>
                <c:pt idx="2">
                  <c:v>103</c:v>
                </c:pt>
                <c:pt idx="3">
                  <c:v>38</c:v>
                </c:pt>
                <c:pt idx="4">
                  <c:v>16</c:v>
                </c:pt>
                <c:pt idx="5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effectLst>
          <a:outerShdw blurRad="50800" dist="50800" dir="5400000" algn="ctr" rotWithShape="0">
            <a:srgbClr val="000000">
              <a:alpha val="17000"/>
            </a:srgbClr>
          </a:outerShdw>
        </a:effectLst>
        <a:scene3d>
          <a:camera prst="orthographicFront"/>
          <a:lightRig rig="threePt" dir="t"/>
        </a:scene3d>
      </c:spPr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366346</xdr:colOff>
      <xdr:row>6</xdr:row>
      <xdr:rowOff>100745</xdr:rowOff>
    </xdr:from>
    <xdr:to>
      <xdr:col>12</xdr:col>
      <xdr:colOff>433022</xdr:colOff>
      <xdr:row>18</xdr:row>
      <xdr:rowOff>100745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3</xdr:row>
      <xdr:rowOff>42862</xdr:rowOff>
    </xdr:from>
    <xdr:to>
      <xdr:col>14</xdr:col>
      <xdr:colOff>485775</xdr:colOff>
      <xdr:row>15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14287</xdr:rowOff>
    </xdr:from>
    <xdr:to>
      <xdr:col>14</xdr:col>
      <xdr:colOff>323850</xdr:colOff>
      <xdr:row>14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173935</xdr:colOff>
      <xdr:row>3</xdr:row>
      <xdr:rowOff>30646</xdr:rowOff>
    </xdr:from>
    <xdr:to>
      <xdr:col>16</xdr:col>
      <xdr:colOff>455543</xdr:colOff>
      <xdr:row>14</xdr:row>
      <xdr:rowOff>222802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74544</xdr:colOff>
      <xdr:row>14</xdr:row>
      <xdr:rowOff>222802</xdr:rowOff>
    </xdr:from>
    <xdr:to>
      <xdr:col>16</xdr:col>
      <xdr:colOff>356152</xdr:colOff>
      <xdr:row>26</xdr:row>
      <xdr:rowOff>183046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4</xdr:row>
      <xdr:rowOff>185737</xdr:rowOff>
    </xdr:from>
    <xdr:to>
      <xdr:col>20</xdr:col>
      <xdr:colOff>0</xdr:colOff>
      <xdr:row>16</xdr:row>
      <xdr:rowOff>185737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133350</xdr:colOff>
      <xdr:row>17</xdr:row>
      <xdr:rowOff>229913</xdr:rowOff>
    </xdr:from>
    <xdr:to>
      <xdr:col>19</xdr:col>
      <xdr:colOff>438150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3</xdr:row>
      <xdr:rowOff>71437</xdr:rowOff>
    </xdr:from>
    <xdr:to>
      <xdr:col>13</xdr:col>
      <xdr:colOff>276225</xdr:colOff>
      <xdr:row>15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561975</xdr:colOff>
      <xdr:row>3</xdr:row>
      <xdr:rowOff>4762</xdr:rowOff>
    </xdr:from>
    <xdr:to>
      <xdr:col>19</xdr:col>
      <xdr:colOff>257175</xdr:colOff>
      <xdr:row>15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457200</xdr:colOff>
      <xdr:row>15</xdr:row>
      <xdr:rowOff>100012</xdr:rowOff>
    </xdr:from>
    <xdr:to>
      <xdr:col>17</xdr:col>
      <xdr:colOff>152400</xdr:colOff>
      <xdr:row>27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3</xdr:row>
      <xdr:rowOff>52387</xdr:rowOff>
    </xdr:from>
    <xdr:to>
      <xdr:col>16</xdr:col>
      <xdr:colOff>571500</xdr:colOff>
      <xdr:row>15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1:D13" totalsRowShown="0" headerRowDxfId="66" dataDxfId="65">
  <autoFilter ref="A1:D13"/>
  <tableColumns count="4">
    <tableColumn id="1" name="Column1" dataDxfId="64"/>
    <tableColumn id="2" name="Column2" dataDxfId="63"/>
    <tableColumn id="3" name="Column3" dataDxfId="62"/>
    <tableColumn id="4" name="Column4" dataDxfId="61"/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G13" totalsRowShown="0" headerRowDxfId="60" dataDxfId="59">
  <autoFilter ref="A1:G13"/>
  <tableColumns count="7">
    <tableColumn id="1" name="Column1" dataDxfId="58"/>
    <tableColumn id="2" name="Column2" dataDxfId="57"/>
    <tableColumn id="3" name="Column3" dataDxfId="56"/>
    <tableColumn id="4" name="Column4" dataDxfId="55"/>
    <tableColumn id="5" name="Column5" dataDxfId="54"/>
    <tableColumn id="6" name="Column6" dataDxfId="53"/>
    <tableColumn id="7" name="Column7" dataDxfId="52"/>
  </tableColumns>
  <tableStyleInfo name="TableStyleDark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F14" totalsRowShown="0" headerRowDxfId="51" dataDxfId="50">
  <autoFilter ref="A1:F14"/>
  <tableColumns count="6">
    <tableColumn id="1" name="Column1" dataDxfId="49"/>
    <tableColumn id="2" name="Column2" dataDxfId="48"/>
    <tableColumn id="3" name="Column3" dataDxfId="47"/>
    <tableColumn id="4" name="Column4" dataDxfId="46"/>
    <tableColumn id="5" name="Column5" dataDxfId="45"/>
    <tableColumn id="6" name="Column6" dataDxfId="44"/>
  </tableColumns>
  <tableStyleInfo name="TableStyleDark1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A1:H13" totalsRowShown="0" headerRowDxfId="43" dataDxfId="42">
  <autoFilter ref="A1:H13"/>
  <tableColumns count="8">
    <tableColumn id="1" name="Column1" dataDxfId="41"/>
    <tableColumn id="2" name="Column2" dataDxfId="40"/>
    <tableColumn id="3" name="Column3" dataDxfId="39"/>
    <tableColumn id="4" name="Column4" dataDxfId="38"/>
    <tableColumn id="5" name="Column5" dataDxfId="37"/>
    <tableColumn id="6" name="Column6" dataDxfId="36"/>
    <tableColumn id="7" name="Column7" dataDxfId="35"/>
    <tableColumn id="8" name="Column8" dataDxfId="34"/>
  </tableColumns>
  <tableStyleInfo name="TableStyleDark1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A1:J13" totalsRowShown="0" headerRowDxfId="33" dataDxfId="32">
  <autoFilter ref="A1:J13"/>
  <tableColumns count="10">
    <tableColumn id="1" name="Column1" dataDxfId="31"/>
    <tableColumn id="2" name="Column2" dataDxfId="30"/>
    <tableColumn id="3" name="Column3" dataDxfId="29"/>
    <tableColumn id="4" name="Column4" dataDxfId="28"/>
    <tableColumn id="5" name="Column5" dataDxfId="27"/>
    <tableColumn id="6" name="Column6" dataDxfId="26"/>
    <tableColumn id="7" name="Column7" dataDxfId="25"/>
    <tableColumn id="8" name="Column8" dataDxfId="24"/>
    <tableColumn id="9" name="Column9" dataDxfId="23"/>
    <tableColumn id="10" name="Column10" dataDxfId="22"/>
  </tableColumns>
  <tableStyleInfo name="TableStyleDark1" showFirstColumn="0" showLastColumn="0" showRowStripes="1" showColumnStripes="0"/>
</table>
</file>

<file path=xl/tables/table6.xml><?xml version="1.0" encoding="utf-8"?>
<table xmlns="http://schemas.openxmlformats.org/spreadsheetml/2006/main" id="3" name="Table3" displayName="Table3" ref="A1:D13" totalsRowShown="0" headerRowDxfId="21" dataDxfId="20">
  <autoFilter ref="A1:D13"/>
  <tableColumns count="4">
    <tableColumn id="1" name="Column1" dataDxfId="19"/>
    <tableColumn id="2" name="Column2" dataDxfId="18"/>
    <tableColumn id="3" name="Column3" dataDxfId="17"/>
    <tableColumn id="4" name="Column4" dataDxfId="16"/>
  </tableColumns>
  <tableStyleInfo name="TableStyleDark1" showFirstColumn="0" showLastColumn="0" showRowStripes="1" showColumnStripes="0"/>
</table>
</file>

<file path=xl/tables/table7.xml><?xml version="1.0" encoding="utf-8"?>
<table xmlns="http://schemas.openxmlformats.org/spreadsheetml/2006/main" id="5" name="Table5" displayName="Table5" ref="A1:G14" totalsRowShown="0" headerRowDxfId="15" dataDxfId="14">
  <autoFilter ref="A1:G14"/>
  <tableColumns count="7">
    <tableColumn id="1" name="Column1" dataDxfId="13"/>
    <tableColumn id="2" name="Column2" dataDxfId="12"/>
    <tableColumn id="3" name="Column3" dataDxfId="11"/>
    <tableColumn id="4" name="Column4" dataDxfId="10"/>
    <tableColumn id="5" name="Column5" dataDxfId="9"/>
    <tableColumn id="6" name="Column6" dataDxfId="8"/>
    <tableColumn id="7" name="Column7" dataDxfId="7"/>
  </tableColumns>
  <tableStyleInfo name="TableStyleDark1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1:E13" totalsRowShown="0" headerRowDxfId="0" dataDxfId="1">
  <autoFilter ref="A1:E13"/>
  <tableColumns count="5">
    <tableColumn id="1" name="Column1" dataDxfId="6"/>
    <tableColumn id="2" name="Column2" dataDxfId="5"/>
    <tableColumn id="3" name="Column3" dataDxfId="4"/>
    <tableColumn id="4" name="Column4" dataDxfId="3"/>
    <tableColumn id="5" name="Column5" dataDxfId="2"/>
  </tableColumns>
  <tableStyleInfo name="TableStyleDark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0"/>
  <sheetViews>
    <sheetView rightToLeft="1" zoomScaleNormal="100" workbookViewId="0">
      <pane ySplit="1020" activePane="bottomLeft"/>
      <selection activeCell="U1" sqref="U1:U1048576"/>
      <selection pane="bottomLeft" activeCell="O8" sqref="O8"/>
    </sheetView>
  </sheetViews>
  <sheetFormatPr defaultRowHeight="18" x14ac:dyDescent="0.45"/>
  <cols>
    <col min="1" max="2" width="9.140625" style="3"/>
    <col min="3" max="3" width="9.140625" style="2"/>
    <col min="4" max="4" width="9.140625" style="3"/>
    <col min="5" max="9" width="9.140625" style="2"/>
    <col min="10" max="10" width="9.42578125" style="2" customWidth="1"/>
    <col min="11" max="11" width="13" style="3" customWidth="1"/>
    <col min="12" max="12" width="16.28515625" style="2" customWidth="1"/>
    <col min="13" max="13" width="14.85546875" style="2" customWidth="1"/>
    <col min="14" max="14" width="9.140625" style="2"/>
    <col min="15" max="15" width="13.42578125" style="2" customWidth="1"/>
    <col min="16" max="16" width="11.85546875" style="2" customWidth="1"/>
    <col min="17" max="17" width="8.7109375" style="2" customWidth="1"/>
    <col min="18" max="18" width="5.85546875" style="3" customWidth="1"/>
    <col min="19" max="19" width="15" style="3" customWidth="1"/>
    <col min="20" max="21" width="10.85546875" style="3" customWidth="1"/>
    <col min="22" max="22" width="16.85546875" style="3" customWidth="1"/>
    <col min="23" max="23" width="15" style="3" customWidth="1"/>
    <col min="24" max="24" width="18" style="3" customWidth="1"/>
    <col min="25" max="25" width="25.42578125" style="2" customWidth="1"/>
  </cols>
  <sheetData>
    <row r="1" spans="1:25" ht="14.25" customHeight="1" x14ac:dyDescent="0.45"/>
    <row r="2" spans="1:25" s="1" customFormat="1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 t="s">
        <v>130</v>
      </c>
      <c r="V2" s="3" t="s">
        <v>61</v>
      </c>
      <c r="W2" s="3" t="s">
        <v>81</v>
      </c>
      <c r="X2" s="3" t="s">
        <v>82</v>
      </c>
      <c r="Y2" s="2" t="s">
        <v>16</v>
      </c>
    </row>
    <row r="3" spans="1:25" x14ac:dyDescent="0.45">
      <c r="A3" s="3">
        <v>1</v>
      </c>
      <c r="B3" s="3">
        <v>1</v>
      </c>
      <c r="C3" s="2" t="s">
        <v>17</v>
      </c>
      <c r="D3" s="3">
        <v>2</v>
      </c>
      <c r="E3" s="2" t="s">
        <v>18</v>
      </c>
      <c r="F3" s="2" t="s">
        <v>21</v>
      </c>
      <c r="G3" s="2" t="s">
        <v>20</v>
      </c>
      <c r="H3" s="2" t="s">
        <v>20</v>
      </c>
      <c r="I3" s="2" t="s">
        <v>20</v>
      </c>
      <c r="J3" s="2" t="s">
        <v>20</v>
      </c>
      <c r="K3" s="3">
        <v>1</v>
      </c>
      <c r="L3" s="2" t="s">
        <v>22</v>
      </c>
      <c r="M3" s="2" t="s">
        <v>46</v>
      </c>
      <c r="N3" s="2" t="s">
        <v>23</v>
      </c>
      <c r="O3" s="2" t="s">
        <v>24</v>
      </c>
      <c r="P3" s="2" t="s">
        <v>26</v>
      </c>
      <c r="R3" s="3">
        <v>267</v>
      </c>
      <c r="S3" s="3">
        <f>D3*T3</f>
        <v>534</v>
      </c>
      <c r="T3" s="3">
        <v>267</v>
      </c>
      <c r="U3" s="3">
        <v>2</v>
      </c>
      <c r="V3" s="3">
        <f>T3*0.6</f>
        <v>160.19999999999999</v>
      </c>
      <c r="W3" s="3">
        <f>S3/T3*100</f>
        <v>200</v>
      </c>
      <c r="X3" s="3">
        <f>R3/T3*100</f>
        <v>100</v>
      </c>
    </row>
    <row r="4" spans="1:25" x14ac:dyDescent="0.45">
      <c r="A4" s="3">
        <v>1</v>
      </c>
      <c r="B4" s="3">
        <v>2</v>
      </c>
      <c r="C4" s="2" t="s">
        <v>17</v>
      </c>
      <c r="D4" s="3">
        <v>2</v>
      </c>
      <c r="E4" s="2" t="s">
        <v>18</v>
      </c>
      <c r="F4" s="2" t="s">
        <v>21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1</v>
      </c>
      <c r="L4" s="2" t="s">
        <v>22</v>
      </c>
      <c r="M4" s="2" t="s">
        <v>46</v>
      </c>
      <c r="N4" s="2" t="s">
        <v>23</v>
      </c>
      <c r="O4" s="2" t="s">
        <v>24</v>
      </c>
      <c r="P4" s="2" t="s">
        <v>27</v>
      </c>
      <c r="R4" s="3">
        <v>103</v>
      </c>
      <c r="S4" s="3">
        <f t="shared" ref="S4:S8" si="0">D4*T4</f>
        <v>206</v>
      </c>
      <c r="T4" s="3">
        <v>103</v>
      </c>
      <c r="U4" s="3">
        <v>1</v>
      </c>
      <c r="V4" s="3">
        <f t="shared" ref="V4:V8" si="1">T4*0.6</f>
        <v>61.8</v>
      </c>
      <c r="W4" s="3">
        <f t="shared" ref="W4:W8" si="2">S4/T4*100</f>
        <v>200</v>
      </c>
      <c r="X4" s="3">
        <f t="shared" ref="X4:X8" si="3">R4/T4*100</f>
        <v>100</v>
      </c>
    </row>
    <row r="5" spans="1:25" x14ac:dyDescent="0.45">
      <c r="A5" s="3">
        <v>1</v>
      </c>
      <c r="B5" s="3">
        <v>3</v>
      </c>
      <c r="C5" s="2" t="s">
        <v>18</v>
      </c>
      <c r="D5" s="3">
        <v>2</v>
      </c>
      <c r="E5" s="2" t="s">
        <v>18</v>
      </c>
      <c r="F5" s="2" t="s">
        <v>18</v>
      </c>
      <c r="G5" s="2" t="s">
        <v>20</v>
      </c>
      <c r="H5" s="2" t="s">
        <v>20</v>
      </c>
      <c r="I5" s="2" t="s">
        <v>20</v>
      </c>
      <c r="J5" s="2" t="s">
        <v>20</v>
      </c>
      <c r="K5" s="3">
        <v>0</v>
      </c>
      <c r="L5" s="2" t="s">
        <v>22</v>
      </c>
      <c r="M5" s="2" t="s">
        <v>46</v>
      </c>
      <c r="N5" s="2" t="s">
        <v>23</v>
      </c>
      <c r="O5" s="2" t="s">
        <v>24</v>
      </c>
      <c r="P5" s="2" t="s">
        <v>28</v>
      </c>
      <c r="R5" s="3">
        <v>0</v>
      </c>
      <c r="S5" s="3">
        <f t="shared" si="0"/>
        <v>94</v>
      </c>
      <c r="T5" s="3">
        <v>47</v>
      </c>
      <c r="U5" s="3">
        <v>0</v>
      </c>
      <c r="V5" s="3">
        <f t="shared" si="1"/>
        <v>28.2</v>
      </c>
      <c r="W5" s="3">
        <f t="shared" si="2"/>
        <v>200</v>
      </c>
      <c r="X5" s="3">
        <f t="shared" si="3"/>
        <v>0</v>
      </c>
    </row>
    <row r="6" spans="1:25" x14ac:dyDescent="0.45">
      <c r="A6" s="3">
        <v>1</v>
      </c>
      <c r="B6" s="3">
        <v>4</v>
      </c>
      <c r="C6" s="2" t="s">
        <v>18</v>
      </c>
      <c r="D6" s="3">
        <v>2</v>
      </c>
      <c r="E6" s="2" t="s">
        <v>18</v>
      </c>
      <c r="F6" s="2" t="s">
        <v>18</v>
      </c>
      <c r="G6" s="2" t="s">
        <v>20</v>
      </c>
      <c r="H6" s="2" t="s">
        <v>20</v>
      </c>
      <c r="I6" s="2" t="s">
        <v>20</v>
      </c>
      <c r="J6" s="2" t="s">
        <v>20</v>
      </c>
      <c r="K6" s="3">
        <v>0</v>
      </c>
      <c r="L6" s="2" t="s">
        <v>22</v>
      </c>
      <c r="M6" s="2" t="s">
        <v>46</v>
      </c>
      <c r="N6" s="2" t="s">
        <v>23</v>
      </c>
      <c r="O6" s="2" t="s">
        <v>24</v>
      </c>
      <c r="P6" s="2" t="s">
        <v>26</v>
      </c>
      <c r="R6" s="3">
        <v>0</v>
      </c>
      <c r="S6" s="3">
        <f t="shared" si="0"/>
        <v>202</v>
      </c>
      <c r="T6" s="3">
        <v>101</v>
      </c>
      <c r="U6" s="3">
        <v>1</v>
      </c>
      <c r="V6" s="3">
        <f t="shared" si="1"/>
        <v>60.599999999999994</v>
      </c>
      <c r="W6" s="3">
        <f t="shared" si="2"/>
        <v>200</v>
      </c>
      <c r="X6" s="3">
        <f t="shared" si="3"/>
        <v>0</v>
      </c>
    </row>
    <row r="7" spans="1:25" x14ac:dyDescent="0.45">
      <c r="A7" s="3">
        <v>1</v>
      </c>
      <c r="B7" s="3">
        <v>5</v>
      </c>
      <c r="C7" s="2" t="s">
        <v>18</v>
      </c>
      <c r="D7" s="3">
        <v>3</v>
      </c>
      <c r="E7" s="2" t="s">
        <v>18</v>
      </c>
      <c r="F7" s="2" t="s">
        <v>18</v>
      </c>
      <c r="G7" s="2" t="s">
        <v>18</v>
      </c>
      <c r="H7" s="2" t="s">
        <v>20</v>
      </c>
      <c r="I7" s="2" t="s">
        <v>20</v>
      </c>
      <c r="J7" s="2" t="s">
        <v>20</v>
      </c>
      <c r="K7" s="3">
        <v>0</v>
      </c>
      <c r="L7" s="2" t="s">
        <v>22</v>
      </c>
      <c r="M7" s="2" t="s">
        <v>46</v>
      </c>
      <c r="N7" s="2" t="s">
        <v>23</v>
      </c>
      <c r="O7" s="2" t="s">
        <v>24</v>
      </c>
      <c r="P7" s="2" t="s">
        <v>26</v>
      </c>
      <c r="R7" s="3">
        <v>0</v>
      </c>
      <c r="S7" s="3">
        <f t="shared" si="0"/>
        <v>264</v>
      </c>
      <c r="T7" s="3">
        <v>88</v>
      </c>
      <c r="U7" s="3">
        <v>0</v>
      </c>
      <c r="V7" s="3">
        <f t="shared" si="1"/>
        <v>52.8</v>
      </c>
      <c r="W7" s="3">
        <f t="shared" si="2"/>
        <v>300</v>
      </c>
      <c r="X7" s="3">
        <f t="shared" si="3"/>
        <v>0</v>
      </c>
    </row>
    <row r="8" spans="1:25" x14ac:dyDescent="0.45">
      <c r="A8" s="3">
        <v>1</v>
      </c>
      <c r="B8" s="3">
        <v>6</v>
      </c>
      <c r="C8" s="2" t="s">
        <v>19</v>
      </c>
      <c r="D8" s="3">
        <v>4</v>
      </c>
      <c r="E8" s="2" t="s">
        <v>20</v>
      </c>
      <c r="F8" s="2" t="s">
        <v>19</v>
      </c>
      <c r="G8" s="2" t="s">
        <v>19</v>
      </c>
      <c r="H8" s="2" t="s">
        <v>20</v>
      </c>
      <c r="I8" s="2" t="s">
        <v>20</v>
      </c>
      <c r="J8" s="2" t="s">
        <v>20</v>
      </c>
      <c r="K8" s="3">
        <v>0</v>
      </c>
      <c r="L8" s="2" t="s">
        <v>22</v>
      </c>
      <c r="M8" s="2" t="s">
        <v>36</v>
      </c>
      <c r="N8" s="2" t="s">
        <v>23</v>
      </c>
      <c r="O8" s="2" t="s">
        <v>24</v>
      </c>
      <c r="P8" s="2" t="s">
        <v>26</v>
      </c>
      <c r="R8" s="3">
        <v>0</v>
      </c>
      <c r="S8" s="3">
        <f t="shared" si="0"/>
        <v>496</v>
      </c>
      <c r="T8" s="3">
        <v>124</v>
      </c>
      <c r="U8" s="3">
        <v>1</v>
      </c>
      <c r="V8" s="3">
        <f t="shared" si="1"/>
        <v>74.399999999999991</v>
      </c>
      <c r="W8" s="3">
        <f t="shared" si="2"/>
        <v>400</v>
      </c>
      <c r="X8" s="3">
        <f t="shared" si="3"/>
        <v>0</v>
      </c>
    </row>
    <row r="9" spans="1:25" x14ac:dyDescent="0.45">
      <c r="K9" s="3">
        <f>SUM(K3:K8)</f>
        <v>2</v>
      </c>
      <c r="T9" s="3">
        <f>SUM(T3:T8)</f>
        <v>730</v>
      </c>
    </row>
    <row r="253" spans="5:5" x14ac:dyDescent="0.45">
      <c r="E253" s="3"/>
    </row>
    <row r="254" spans="5:5" x14ac:dyDescent="0.45">
      <c r="E254" s="3"/>
    </row>
    <row r="255" spans="5:5" x14ac:dyDescent="0.45">
      <c r="E255" s="3"/>
    </row>
    <row r="256" spans="5:5" x14ac:dyDescent="0.45">
      <c r="E256" s="3"/>
    </row>
    <row r="257" spans="5:8" x14ac:dyDescent="0.45">
      <c r="E257" s="3"/>
    </row>
    <row r="258" spans="5:8" x14ac:dyDescent="0.45">
      <c r="E258" s="3"/>
    </row>
    <row r="259" spans="5:8" x14ac:dyDescent="0.45">
      <c r="E259" s="3"/>
      <c r="F259" s="3"/>
      <c r="G259" s="3"/>
      <c r="H259" s="3"/>
    </row>
    <row r="260" spans="5:8" x14ac:dyDescent="0.45">
      <c r="E260" s="3"/>
    </row>
    <row r="261" spans="5:8" x14ac:dyDescent="0.45">
      <c r="E261" s="3"/>
    </row>
    <row r="262" spans="5:8" x14ac:dyDescent="0.45">
      <c r="E262" s="3"/>
    </row>
    <row r="263" spans="5:8" x14ac:dyDescent="0.45">
      <c r="E263" s="3"/>
    </row>
    <row r="264" spans="5:8" x14ac:dyDescent="0.45">
      <c r="E264" s="3"/>
    </row>
    <row r="265" spans="5:8" x14ac:dyDescent="0.45">
      <c r="E265" s="3"/>
    </row>
    <row r="266" spans="5:8" x14ac:dyDescent="0.45">
      <c r="E266" s="3"/>
    </row>
    <row r="267" spans="5:8" x14ac:dyDescent="0.45">
      <c r="E267" s="3"/>
    </row>
    <row r="268" spans="5:8" x14ac:dyDescent="0.45">
      <c r="E268" s="3"/>
    </row>
    <row r="269" spans="5:8" x14ac:dyDescent="0.45">
      <c r="E269" s="3"/>
    </row>
    <row r="270" spans="5:8" x14ac:dyDescent="0.45">
      <c r="E270" s="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21"/>
  <sheetViews>
    <sheetView topLeftCell="A10" workbookViewId="0">
      <selection activeCell="B22" sqref="B22"/>
    </sheetView>
  </sheetViews>
  <sheetFormatPr defaultRowHeight="18" x14ac:dyDescent="0.45"/>
  <cols>
    <col min="1" max="1" width="28.140625" style="5" customWidth="1"/>
    <col min="2" max="3" width="9.140625" style="5"/>
    <col min="4" max="4" width="21.28515625" style="5" customWidth="1"/>
    <col min="5" max="16384" width="9.140625" style="5"/>
  </cols>
  <sheetData>
    <row r="5" spans="1:5" x14ac:dyDescent="0.45">
      <c r="D5" s="5" t="s">
        <v>69</v>
      </c>
      <c r="E5" s="3">
        <f>Sheet1!T3+Sheet1!T4</f>
        <v>370</v>
      </c>
    </row>
    <row r="6" spans="1:5" x14ac:dyDescent="0.45">
      <c r="D6" s="5" t="s">
        <v>70</v>
      </c>
      <c r="E6" s="3">
        <f>Sheet2!T4+Sheet2!T12+Sheet2!T16+Sheet2!T18+Sheet2!T19+Sheet2!T20+Sheet2!T21+Sheet2!T22+Sheet2!T23+Sheet2!T24+Sheet2!T26+Sheet2!T27+Sheet2!T28+Sheet2!T29+Sheet2!T30+Sheet2!T31+Sheet2!T32+Sheet2!T33</f>
        <v>4431</v>
      </c>
    </row>
    <row r="7" spans="1:5" x14ac:dyDescent="0.45">
      <c r="A7" s="5" t="s">
        <v>63</v>
      </c>
      <c r="B7" s="3">
        <f>Sheet2!K9+Sheet2!K35+Sheet3!K97+Sheet4!K18+Sheet5!K117+Sheet6!K24+Sheet7!K21+Sheet8!K34+Sheet10!K27</f>
        <v>506</v>
      </c>
      <c r="D7" s="5" t="s">
        <v>71</v>
      </c>
      <c r="E7" s="3">
        <f>Sheet3!T3+Sheet3!T4+Sheet3!T5+Sheet3!T7+Sheet3!T8+Sheet3!T9+Sheet3!T10+Sheet3!T12+Sheet3!T13+Sheet3!T14+Sheet3!T15+Sheet3!T16+Sheet3!T17+Sheet3!T18+Sheet3!T19+Sheet3!T20+Sheet3!T21+Sheet3!T22+Sheet3!T23+Sheet3!T26+Sheet3!T27+Sheet3!T28+Sheet3!T29+Sheet3!T30+Sheet3!T31+Sheet3!T32+Sheet3!T33+Sheet3!T34+Sheet3!T35+Sheet3!T36+Sheet3!T37+Sheet3!T39+Sheet3!T40+Sheet3!T41+Sheet3!T42+Sheet3!T43+Sheet3!T44+Sheet3!T45+Sheet3!T46+Sheet3!T47+Sheet3!T48+Sheet3!T49+Sheet3!T51+Sheet3!T52+Sheet3!T55+Sheet3!T56+Sheet3!T57+Sheet3!T63+Sheet3!T64+Sheet3!T65+Sheet3!T66+Sheet3!T67+Sheet3!T68+Sheet3!T69+Sheet3!T76+Sheet3!T77+Sheet3!T78+Sheet3!T79+Sheet3!T80+Sheet3!T81+Sheet3!T82+Sheet3!T83+Sheet3!T84+Sheet3!T86+Sheet3!T96</f>
        <v>19427</v>
      </c>
    </row>
    <row r="8" spans="1:5" x14ac:dyDescent="0.45">
      <c r="A8" s="5" t="s">
        <v>64</v>
      </c>
      <c r="B8" s="5">
        <f>B7*4.5</f>
        <v>2277</v>
      </c>
      <c r="D8" s="5" t="s">
        <v>72</v>
      </c>
      <c r="E8" s="3">
        <f>Sheet4!T6+Sheet4!T8+Sheet4!T11+Sheet4!T13+Sheet4!T14+Sheet4!T16+Sheet4!T17</f>
        <v>2330</v>
      </c>
    </row>
    <row r="9" spans="1:5" x14ac:dyDescent="0.45">
      <c r="A9" s="5" t="s">
        <v>65</v>
      </c>
      <c r="B9" s="3">
        <f>Sheet1!T9+Sheet2!T35+Sheet3!T97+Sheet4!T18+Sheet5!T117+Sheet6!T24+Sheet7!T21+Sheet8!T34+Sheet9!T27</f>
        <v>97232</v>
      </c>
      <c r="D9" s="5" t="s">
        <v>73</v>
      </c>
      <c r="E9" s="3">
        <f>Sheet5!T3+Sheet5!T4+Sheet5!T5+Sheet5!T6+Sheet5!T7+Sheet5!T8+Sheet5!T9+Sheet5!T11+Sheet5!T12+Sheet5!T13+Sheet5!T14+Sheet5!T15+Sheet5!T16+Sheet5!T18+Sheet5!T19+Sheet5!T21+Sheet5!T22+Sheet5!T23+Sheet5!T24+Sheet5!T26+Sheet5!T27+Sheet5!T28+Sheet5!T30+Sheet5!T31+Sheet5!T32+Sheet5!T33+Sheet5!T34+Sheet5!T35+Sheet5!T36+Sheet5!T37+Sheet5!T38+Sheet5!T39+Sheet5!T40+Sheet5!T41+Sheet5!T42+Sheet5!T43+Sheet5!T46+Sheet5!T54+Sheet5!T56+Sheet5!T58+Sheet5!T60+Sheet5!T61+Sheet5!T62+Sheet5!T63+Sheet5!T64+Sheet5!T65+Sheet5!T66+Sheet5!T67+Sheet5!T69+Sheet5!T70+Sheet5!T71+Sheet5!T72+Sheet5!T73+Sheet5!T74+Sheet5!T75+Sheet5!T76+Sheet5!T78+Sheet5!T79+Sheet5!T80+Sheet5!T84+Sheet5!T85+Sheet5!T86+Sheet5!T87+Sheet5!T88+Sheet5!T90+Sheet5!T93+Sheet5!T94+Sheet5!T95+Sheet5!T96+Sheet5!T97+Sheet5!T98+Sheet5!T99+Sheet5!T100+Sheet5!T101+Sheet5!T102+Sheet5!T103+Sheet5!T104+Sheet5!T105+Sheet5!T106+Sheet5!T107+Sheet5!T108+Sheet5!T109+Sheet5!T110+Sheet5!T114</f>
        <v>19650</v>
      </c>
    </row>
    <row r="10" spans="1:5" x14ac:dyDescent="0.45">
      <c r="A10" s="5" t="s">
        <v>66</v>
      </c>
      <c r="B10" s="5">
        <f>B8/9.7</f>
        <v>234.74226804123714</v>
      </c>
      <c r="D10" s="5" t="s">
        <v>74</v>
      </c>
      <c r="E10" s="3">
        <f>Sheet6!T5+Sheet6!T6+Sheet6!T9+Sheet6!T10+Sheet6!T11+Sheet6!T12+Sheet6!T13+Sheet6!T14+Sheet6!T15+Sheet6!T16+Sheet6!T17+Sheet6!T18+Sheet6!T20+Sheet6!T22</f>
        <v>2864</v>
      </c>
    </row>
    <row r="11" spans="1:5" x14ac:dyDescent="0.45">
      <c r="A11" s="5" t="s">
        <v>67</v>
      </c>
      <c r="B11" s="5">
        <f>B8/5.7</f>
        <v>399.4736842105263</v>
      </c>
      <c r="D11" s="5" t="s">
        <v>75</v>
      </c>
      <c r="E11" s="3">
        <f>Sheet7!T4+Sheet7!T5+Sheet7!T6+Sheet7!T7+Sheet7!T8+Sheet7!T11+Sheet7!T12+Sheet7!T13+Sheet7!T15+Sheet7!T16+Sheet7!T18+Sheet7!T20</f>
        <v>2165</v>
      </c>
    </row>
    <row r="12" spans="1:5" x14ac:dyDescent="0.45">
      <c r="A12" s="5" t="s">
        <v>68</v>
      </c>
      <c r="B12" s="3">
        <f>SUM(E5:E13)</f>
        <v>57709</v>
      </c>
      <c r="D12" s="5" t="s">
        <v>76</v>
      </c>
      <c r="E12" s="3">
        <f>Sheet8!T3+Sheet8!T10+Sheet8!T11+Sheet8!T12+Sheet8!T13+Sheet8!T14+Sheet8!T15+Sheet8!T17+Sheet8!T18+Sheet8!T27+Sheet8!T28+Sheet8!T29+Sheet8!T30+Sheet8!T31+Sheet8!T32+Sheet8!T33</f>
        <v>3075</v>
      </c>
    </row>
    <row r="13" spans="1:5" x14ac:dyDescent="0.45">
      <c r="A13" s="5" t="s">
        <v>78</v>
      </c>
      <c r="B13" s="5">
        <f>B12/B8</f>
        <v>25.344312692138779</v>
      </c>
      <c r="D13" s="5" t="s">
        <v>77</v>
      </c>
      <c r="E13" s="3">
        <f>Sheet9!T5+Sheet9!T7+Sheet9!T9+Sheet9!T12+Sheet9!T13+Sheet9!T14+Sheet9!T15+Sheet9!T16+Sheet9!T17+Sheet9!T18+Sheet9!T19+Sheet9!T23+Sheet9!T24+Sheet9!T25+Sheet9!T26</f>
        <v>3397</v>
      </c>
    </row>
    <row r="14" spans="1:5" x14ac:dyDescent="0.45">
      <c r="A14" s="5" t="s">
        <v>79</v>
      </c>
      <c r="B14" s="5">
        <f>B9/B8</f>
        <v>42.701800614844096</v>
      </c>
      <c r="E14" s="3"/>
    </row>
    <row r="15" spans="1:5" x14ac:dyDescent="0.45">
      <c r="A15" s="5" t="s">
        <v>84</v>
      </c>
      <c r="B15" s="3">
        <f>Sheet1!T3+Sheet1!T4+Sheet1!T5+Sheet1!T6+Sheet1!T7+Sheet2!T3+Sheet2!T5+Sheet2!T6+Sheet2!T7+Sheet2!T8+Sheet2!T10+Sheet2!T11+Sheet2!T18+Sheet2!T19+Sheet2!T21+Sheet2!T22+Sheet2!T25+Sheet2!T26+Sheet3!T3+Sheet3!T4+Sheet3!T6+Sheet3!T9+Sheet3!T52+Sheet3!T53+Sheet3!T59+Sheet3!T60+Sheet3!T61+Sheet3!T70+Sheet3!T71+Sheet3!T72+Sheet3!T73+Sheet3!T74+Sheet3!T81+Sheet3!T88+Sheet3!T90+Sheet3!T91+Sheet3!T92+Sheet3!T93+Sheet3!T94+Sheet3!T95+Sheet3!T96+Sheet4!T3+Sheet4!T6+Sheet4!T7+Sheet5!T3+Sheet5!T8+Sheet5!T10+Sheet5!T12+Sheet5!T20+Sheet5!T45+Sheet5!T47+Sheet5!T48+Sheet5!T49+Sheet5!T50+Sheet5!T51+Sheet5!T52+Sheet5!T53+Sheet5!T56+Sheet5!T58+Sheet5!T58+Sheet5!T81+Sheet5!T82+Sheet5!T83+Sheet5!T84+Sheet5!T85+Sheet5!T86+Sheet5!T87+Sheet5!T88+Sheet5!T90+Sheet5!T91+Sheet5!T92+Sheet5!T101+Sheet5!T106+Sheet5!T111+Sheet5!T113+Sheet5!T115+Sheet5!T116+Sheet6!T3+Sheet6!T5+Sheet6!T6+Sheet6!T8+Sheet6!T11+Sheet6!T15+Sheet6!T22+Sheet6!T23+Sheet7!T6+Sheet7!T7+Sheet7!T9+Sheet7!T15+Sheet7!T17+Sheet8!T5+Sheet8!T6+Sheet8!T8+Sheet8!T9+Sheet8!T10+Sheet8!T11+Sheet8!T20+Sheet8!T21+Sheet8!T22+Sheet8!T23+Sheet8!T24+Sheet8!T25+Sheet8!T33+Sheet9!T3+Sheet9!T4+Sheet9!T5+Sheet9!T6+Sheet9!T11+Sheet9!T22+Sheet10!T26</f>
        <v>20950</v>
      </c>
    </row>
    <row r="16" spans="1:5" x14ac:dyDescent="0.45">
      <c r="A16" s="5" t="s">
        <v>85</v>
      </c>
      <c r="B16" s="3">
        <f>Sheet2!T9+Sheet2!T34+Sheet3!T24+Sheet3!T25+Sheet5!T50+Sheet5!T57+Sheet5!T83+Sheet9!T12</f>
        <v>3657</v>
      </c>
    </row>
    <row r="17" spans="1:2" x14ac:dyDescent="0.45">
      <c r="A17" s="5" t="s">
        <v>86</v>
      </c>
      <c r="B17" s="3">
        <f>Sheet2!T3+Sheet2!T10+Sheet2!T13+Sheet2!T15+Sheet2!T16+Sheet2!T17+Sheet3!T50+Sheet3!T54+Sheet3!T75+Sheet4!T7+Sheet4!T9+Sheet4!T10+Sheet4!T12+Sheet5!T44+Sheet5!T48+Sheet5!T49+Sheet5!T52+Sheet5!T53+Sheet5!T55+Sheet5!T83+Sheet6!T8+Sheet6!T10+Sheet8!T8+Sheet9!T6+Sheet9!T8+Sheet9!T10+Sheet9!T20</f>
        <v>6478</v>
      </c>
    </row>
    <row r="18" spans="1:2" x14ac:dyDescent="0.45">
      <c r="A18" s="5" t="s">
        <v>87</v>
      </c>
      <c r="B18" s="3">
        <f>Sheet5!T59</f>
        <v>280</v>
      </c>
    </row>
    <row r="19" spans="1:2" x14ac:dyDescent="0.45">
      <c r="A19" s="5" t="s">
        <v>88</v>
      </c>
      <c r="B19" s="3">
        <f>Sheet5!T55+Sheet7!T19</f>
        <v>520</v>
      </c>
    </row>
    <row r="20" spans="1:2" x14ac:dyDescent="0.45">
      <c r="A20" s="5" t="s">
        <v>89</v>
      </c>
      <c r="B20" s="3">
        <f>Sheet1!T8+Sheet2!T5+Sheet4!T4+Sheet4!T5+Sheet4!T15+Sheet5!T51+Sheet5!T53+Sheet5!T55+Sheet6!T8+Sheet6!T23+Sheet8!T4+Sheet8!T5+Sheet8!T8+Sheet8!T19+Sheet8!T23+Sheet9!T21</f>
        <v>7847</v>
      </c>
    </row>
    <row r="21" spans="1:2" x14ac:dyDescent="0.45">
      <c r="A21" s="5" t="s">
        <v>90</v>
      </c>
      <c r="B21" s="3">
        <f>Sheet3!T58+Sheet5!T25</f>
        <v>689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rightToLeft="1" zoomScale="130" zoomScaleNormal="130" workbookViewId="0">
      <selection activeCell="F8" sqref="F8"/>
    </sheetView>
  </sheetViews>
  <sheetFormatPr defaultRowHeight="18" x14ac:dyDescent="0.45"/>
  <cols>
    <col min="1" max="4" width="10" style="5" customWidth="1"/>
    <col min="5" max="16384" width="9.140625" style="5"/>
  </cols>
  <sheetData>
    <row r="1" spans="1:4" x14ac:dyDescent="0.45">
      <c r="A1" s="5" t="s">
        <v>104</v>
      </c>
      <c r="B1" s="5" t="s">
        <v>105</v>
      </c>
      <c r="C1" s="5" t="s">
        <v>106</v>
      </c>
      <c r="D1" s="5" t="s">
        <v>107</v>
      </c>
    </row>
    <row r="2" spans="1:4" x14ac:dyDescent="0.45">
      <c r="B2" s="5" t="s">
        <v>100</v>
      </c>
      <c r="C2" s="5" t="s">
        <v>101</v>
      </c>
      <c r="D2" s="5" t="s">
        <v>102</v>
      </c>
    </row>
    <row r="3" spans="1:4" x14ac:dyDescent="0.45">
      <c r="A3" s="5" t="s">
        <v>91</v>
      </c>
      <c r="B3" s="5">
        <v>5</v>
      </c>
      <c r="C3" s="5">
        <v>1</v>
      </c>
    </row>
    <row r="4" spans="1:4" x14ac:dyDescent="0.45">
      <c r="A4" s="5" t="s">
        <v>92</v>
      </c>
      <c r="B4" s="5">
        <v>7</v>
      </c>
      <c r="C4" s="5">
        <v>25</v>
      </c>
    </row>
    <row r="5" spans="1:4" x14ac:dyDescent="0.45">
      <c r="A5" s="5" t="s">
        <v>93</v>
      </c>
      <c r="B5" s="5">
        <v>41</v>
      </c>
      <c r="C5" s="5">
        <v>51</v>
      </c>
      <c r="D5" s="5">
        <v>3</v>
      </c>
    </row>
    <row r="6" spans="1:4" x14ac:dyDescent="0.45">
      <c r="A6" s="5" t="s">
        <v>94</v>
      </c>
      <c r="B6" s="5">
        <v>7</v>
      </c>
      <c r="C6" s="5">
        <v>8</v>
      </c>
    </row>
    <row r="7" spans="1:4" x14ac:dyDescent="0.45">
      <c r="A7" s="5" t="s">
        <v>95</v>
      </c>
      <c r="B7" s="5">
        <v>48</v>
      </c>
      <c r="C7" s="5">
        <f>112-B7</f>
        <v>64</v>
      </c>
      <c r="D7" s="5">
        <v>2</v>
      </c>
    </row>
    <row r="8" spans="1:4" x14ac:dyDescent="0.45">
      <c r="A8" s="5" t="s">
        <v>96</v>
      </c>
      <c r="B8" s="5">
        <v>8</v>
      </c>
      <c r="C8" s="5">
        <v>13</v>
      </c>
    </row>
    <row r="9" spans="1:4" x14ac:dyDescent="0.45">
      <c r="A9" s="5" t="s">
        <v>97</v>
      </c>
      <c r="B9" s="5">
        <v>6</v>
      </c>
      <c r="C9" s="5">
        <v>10</v>
      </c>
      <c r="D9" s="5">
        <v>2</v>
      </c>
    </row>
    <row r="10" spans="1:4" x14ac:dyDescent="0.45">
      <c r="A10" s="5" t="s">
        <v>98</v>
      </c>
      <c r="B10" s="5">
        <v>14</v>
      </c>
      <c r="C10" s="5">
        <f>31-14</f>
        <v>17</v>
      </c>
    </row>
    <row r="11" spans="1:4" x14ac:dyDescent="0.45">
      <c r="A11" s="5" t="s">
        <v>99</v>
      </c>
      <c r="B11" s="5">
        <v>4</v>
      </c>
      <c r="C11" s="5">
        <v>20</v>
      </c>
    </row>
    <row r="12" spans="1:4" x14ac:dyDescent="0.45">
      <c r="A12" s="5" t="s">
        <v>103</v>
      </c>
      <c r="B12" s="5">
        <f>SUM(B3:B11)</f>
        <v>140</v>
      </c>
      <c r="C12" s="5">
        <f t="shared" ref="C12:D12" si="0">SUM(C3:C11)</f>
        <v>209</v>
      </c>
      <c r="D12" s="5">
        <f t="shared" si="0"/>
        <v>7</v>
      </c>
    </row>
    <row r="13" spans="1:4" x14ac:dyDescent="0.45">
      <c r="A13" s="5" t="s">
        <v>108</v>
      </c>
      <c r="B13" s="5">
        <v>39</v>
      </c>
      <c r="C13" s="5">
        <v>59</v>
      </c>
      <c r="D13" s="5">
        <v>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rightToLeft="1" topLeftCell="A4" zoomScale="115" zoomScaleNormal="115" workbookViewId="0">
      <selection activeCell="G13" sqref="A2:G13"/>
    </sheetView>
  </sheetViews>
  <sheetFormatPr defaultRowHeight="18" x14ac:dyDescent="0.45"/>
  <cols>
    <col min="1" max="1" width="9.7109375" style="5" customWidth="1"/>
    <col min="2" max="2" width="10.85546875" style="5" bestFit="1" customWidth="1"/>
    <col min="3" max="3" width="10.5703125" style="5" customWidth="1"/>
    <col min="4" max="4" width="15.85546875" style="5" bestFit="1" customWidth="1"/>
    <col min="5" max="5" width="12.5703125" style="5" customWidth="1"/>
    <col min="6" max="6" width="9.5703125" style="5" customWidth="1"/>
    <col min="7" max="7" width="9.7109375" style="5" customWidth="1"/>
    <col min="8" max="16384" width="9.140625" style="5"/>
  </cols>
  <sheetData>
    <row r="1" spans="1:7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  <c r="F1" s="5" t="s">
        <v>110</v>
      </c>
      <c r="G1" s="5" t="s">
        <v>111</v>
      </c>
    </row>
    <row r="2" spans="1:7" x14ac:dyDescent="0.45">
      <c r="B2" s="5" t="s">
        <v>58</v>
      </c>
      <c r="C2" s="5" t="s">
        <v>33</v>
      </c>
      <c r="D2" s="5" t="s">
        <v>22</v>
      </c>
      <c r="E2" s="5" t="s">
        <v>35</v>
      </c>
      <c r="F2" s="5" t="s">
        <v>42</v>
      </c>
      <c r="G2" s="5" t="s">
        <v>51</v>
      </c>
    </row>
    <row r="3" spans="1:7" x14ac:dyDescent="0.45">
      <c r="A3" s="9" t="s">
        <v>91</v>
      </c>
      <c r="D3" s="5">
        <v>6</v>
      </c>
    </row>
    <row r="4" spans="1:7" x14ac:dyDescent="0.45">
      <c r="A4" s="8" t="s">
        <v>92</v>
      </c>
      <c r="B4" s="5">
        <v>1</v>
      </c>
      <c r="C4" s="5">
        <v>1</v>
      </c>
      <c r="D4" s="5">
        <v>29</v>
      </c>
      <c r="E4" s="5">
        <v>1</v>
      </c>
    </row>
    <row r="5" spans="1:7" x14ac:dyDescent="0.45">
      <c r="A5" s="9" t="s">
        <v>93</v>
      </c>
      <c r="B5" s="5">
        <v>2</v>
      </c>
      <c r="C5" s="5">
        <v>8</v>
      </c>
      <c r="D5" s="5">
        <v>56</v>
      </c>
      <c r="E5" s="5">
        <v>16</v>
      </c>
      <c r="F5" s="5">
        <v>12</v>
      </c>
    </row>
    <row r="6" spans="1:7" x14ac:dyDescent="0.45">
      <c r="A6" s="8" t="s">
        <v>94</v>
      </c>
      <c r="C6" s="5">
        <v>1</v>
      </c>
      <c r="D6" s="5">
        <v>10</v>
      </c>
      <c r="E6" s="5">
        <v>4</v>
      </c>
    </row>
    <row r="7" spans="1:7" x14ac:dyDescent="0.45">
      <c r="A7" s="9" t="s">
        <v>95</v>
      </c>
      <c r="C7" s="5">
        <v>13</v>
      </c>
      <c r="D7" s="5">
        <v>67</v>
      </c>
      <c r="E7" s="5">
        <v>21</v>
      </c>
      <c r="F7" s="5">
        <v>7</v>
      </c>
      <c r="G7" s="5">
        <v>2</v>
      </c>
    </row>
    <row r="8" spans="1:7" x14ac:dyDescent="0.45">
      <c r="A8" s="8" t="s">
        <v>96</v>
      </c>
      <c r="C8" s="5">
        <v>1</v>
      </c>
      <c r="D8" s="5">
        <v>15</v>
      </c>
      <c r="E8" s="5">
        <v>2</v>
      </c>
      <c r="F8" s="5">
        <v>3</v>
      </c>
    </row>
    <row r="9" spans="1:7" x14ac:dyDescent="0.45">
      <c r="A9" s="9" t="s">
        <v>97</v>
      </c>
      <c r="B9" s="5">
        <v>1</v>
      </c>
      <c r="D9" s="5">
        <v>13</v>
      </c>
      <c r="E9" s="5">
        <v>2</v>
      </c>
      <c r="G9" s="5">
        <v>2</v>
      </c>
    </row>
    <row r="10" spans="1:7" x14ac:dyDescent="0.45">
      <c r="A10" s="8" t="s">
        <v>98</v>
      </c>
      <c r="B10" s="5">
        <v>1</v>
      </c>
      <c r="C10" s="5">
        <v>4</v>
      </c>
      <c r="D10" s="5">
        <v>14</v>
      </c>
      <c r="E10" s="5">
        <v>10</v>
      </c>
      <c r="F10" s="5">
        <v>2</v>
      </c>
    </row>
    <row r="11" spans="1:7" x14ac:dyDescent="0.45">
      <c r="A11" s="9" t="s">
        <v>99</v>
      </c>
      <c r="B11" s="5">
        <v>2</v>
      </c>
      <c r="C11" s="5">
        <v>8</v>
      </c>
      <c r="D11" s="5">
        <v>12</v>
      </c>
      <c r="E11" s="5">
        <v>2</v>
      </c>
    </row>
    <row r="12" spans="1:7" x14ac:dyDescent="0.45">
      <c r="A12" s="8" t="s">
        <v>103</v>
      </c>
      <c r="B12" s="5">
        <f>SUM(B3:B11)</f>
        <v>7</v>
      </c>
      <c r="C12" s="5">
        <f t="shared" ref="C12:G12" si="0">SUM(C3:C11)</f>
        <v>36</v>
      </c>
      <c r="D12" s="5">
        <f t="shared" si="0"/>
        <v>222</v>
      </c>
      <c r="E12" s="5">
        <f t="shared" si="0"/>
        <v>58</v>
      </c>
      <c r="F12" s="5">
        <f t="shared" si="0"/>
        <v>24</v>
      </c>
      <c r="G12" s="5">
        <f t="shared" si="0"/>
        <v>4</v>
      </c>
    </row>
    <row r="13" spans="1:7" x14ac:dyDescent="0.45">
      <c r="A13" s="9" t="s">
        <v>108</v>
      </c>
      <c r="B13" s="5">
        <v>2</v>
      </c>
      <c r="C13" s="5">
        <v>10</v>
      </c>
      <c r="D13" s="5">
        <v>63</v>
      </c>
      <c r="E13" s="5">
        <v>17</v>
      </c>
      <c r="F13" s="5">
        <v>7</v>
      </c>
      <c r="G13" s="5">
        <v>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rightToLeft="1" zoomScaleNormal="100" workbookViewId="0">
      <selection activeCell="J16" sqref="J16"/>
    </sheetView>
  </sheetViews>
  <sheetFormatPr defaultRowHeight="18" x14ac:dyDescent="0.45"/>
  <cols>
    <col min="1" max="6" width="11" style="5" customWidth="1"/>
    <col min="7" max="16384" width="9.140625" style="5"/>
  </cols>
  <sheetData>
    <row r="1" spans="1:6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  <c r="F1" s="5" t="s">
        <v>110</v>
      </c>
    </row>
    <row r="3" spans="1:6" x14ac:dyDescent="0.45">
      <c r="B3" s="5" t="s">
        <v>23</v>
      </c>
      <c r="C3" s="5" t="s">
        <v>52</v>
      </c>
      <c r="D3" s="5" t="s">
        <v>37</v>
      </c>
      <c r="E3" s="5" t="s">
        <v>112</v>
      </c>
      <c r="F3" s="5" t="s">
        <v>113</v>
      </c>
    </row>
    <row r="4" spans="1:6" x14ac:dyDescent="0.45">
      <c r="A4" s="5" t="s">
        <v>91</v>
      </c>
      <c r="B4" s="5">
        <v>6</v>
      </c>
    </row>
    <row r="5" spans="1:6" x14ac:dyDescent="0.45">
      <c r="A5" s="5" t="s">
        <v>92</v>
      </c>
      <c r="B5" s="5">
        <v>30</v>
      </c>
      <c r="D5" s="5">
        <v>1</v>
      </c>
      <c r="F5" s="5">
        <v>1</v>
      </c>
    </row>
    <row r="6" spans="1:6" x14ac:dyDescent="0.45">
      <c r="A6" s="5" t="s">
        <v>93</v>
      </c>
      <c r="B6" s="5">
        <v>83</v>
      </c>
      <c r="D6" s="5">
        <v>2</v>
      </c>
      <c r="E6" s="5">
        <v>6</v>
      </c>
      <c r="F6" s="5">
        <v>3</v>
      </c>
    </row>
    <row r="7" spans="1:6" x14ac:dyDescent="0.45">
      <c r="A7" s="5" t="s">
        <v>94</v>
      </c>
      <c r="B7" s="5">
        <v>15</v>
      </c>
    </row>
    <row r="8" spans="1:6" x14ac:dyDescent="0.45">
      <c r="A8" s="5" t="s">
        <v>95</v>
      </c>
      <c r="B8" s="5">
        <v>84</v>
      </c>
      <c r="D8" s="5">
        <v>23</v>
      </c>
      <c r="E8" s="5">
        <v>1</v>
      </c>
      <c r="F8" s="5">
        <v>6</v>
      </c>
    </row>
    <row r="9" spans="1:6" x14ac:dyDescent="0.45">
      <c r="A9" s="5" t="s">
        <v>96</v>
      </c>
      <c r="B9" s="5">
        <v>13</v>
      </c>
      <c r="D9" s="5">
        <v>6</v>
      </c>
      <c r="E9" s="5">
        <v>2</v>
      </c>
    </row>
    <row r="10" spans="1:6" x14ac:dyDescent="0.45">
      <c r="A10" s="5" t="s">
        <v>97</v>
      </c>
      <c r="B10" s="5">
        <v>14</v>
      </c>
      <c r="C10" s="5">
        <v>1</v>
      </c>
      <c r="F10" s="5">
        <v>3</v>
      </c>
    </row>
    <row r="11" spans="1:6" x14ac:dyDescent="0.45">
      <c r="A11" s="5" t="s">
        <v>98</v>
      </c>
      <c r="B11" s="5">
        <v>24</v>
      </c>
      <c r="C11" s="5">
        <v>3</v>
      </c>
      <c r="D11" s="5">
        <v>4</v>
      </c>
    </row>
    <row r="12" spans="1:6" x14ac:dyDescent="0.45">
      <c r="A12" s="5" t="s">
        <v>99</v>
      </c>
      <c r="B12" s="5">
        <v>23</v>
      </c>
      <c r="D12" s="5">
        <v>1</v>
      </c>
    </row>
    <row r="13" spans="1:6" x14ac:dyDescent="0.45">
      <c r="A13" s="5" t="s">
        <v>103</v>
      </c>
      <c r="B13" s="5">
        <f>SUM(B4:B12)</f>
        <v>292</v>
      </c>
      <c r="C13" s="5">
        <f t="shared" ref="C13:F13" si="0">SUM(C4:C12)</f>
        <v>4</v>
      </c>
      <c r="D13" s="5">
        <f t="shared" si="0"/>
        <v>37</v>
      </c>
      <c r="E13" s="5">
        <f t="shared" si="0"/>
        <v>9</v>
      </c>
      <c r="F13" s="5">
        <f t="shared" si="0"/>
        <v>13</v>
      </c>
    </row>
    <row r="14" spans="1:6" x14ac:dyDescent="0.45">
      <c r="A14" s="5" t="s">
        <v>108</v>
      </c>
      <c r="B14" s="5">
        <v>82</v>
      </c>
      <c r="C14" s="5">
        <v>1</v>
      </c>
      <c r="D14" s="5">
        <v>10</v>
      </c>
      <c r="E14" s="5">
        <v>3</v>
      </c>
      <c r="F14" s="5">
        <v>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rightToLeft="1" topLeftCell="A13" zoomScale="115" zoomScaleNormal="115" workbookViewId="0">
      <selection activeCell="I13" sqref="I13"/>
    </sheetView>
  </sheetViews>
  <sheetFormatPr defaultRowHeight="18" x14ac:dyDescent="0.45"/>
  <cols>
    <col min="1" max="5" width="10.42578125" style="5" customWidth="1"/>
    <col min="6" max="6" width="10.28515625" style="5" customWidth="1"/>
    <col min="7" max="8" width="10.42578125" style="5" customWidth="1"/>
    <col min="9" max="16384" width="9.140625" style="5"/>
  </cols>
  <sheetData>
    <row r="1" spans="1:8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  <c r="F1" s="5" t="s">
        <v>110</v>
      </c>
      <c r="G1" s="5" t="s">
        <v>111</v>
      </c>
      <c r="H1" s="5" t="s">
        <v>115</v>
      </c>
    </row>
    <row r="2" spans="1:8" x14ac:dyDescent="0.45">
      <c r="B2" s="5" t="s">
        <v>26</v>
      </c>
      <c r="C2" s="5" t="s">
        <v>27</v>
      </c>
      <c r="D2" s="5" t="s">
        <v>40</v>
      </c>
      <c r="E2" s="5" t="s">
        <v>48</v>
      </c>
      <c r="F2" s="5" t="s">
        <v>114</v>
      </c>
      <c r="G2" s="5" t="s">
        <v>41</v>
      </c>
      <c r="H2" s="5" t="s">
        <v>55</v>
      </c>
    </row>
    <row r="3" spans="1:8" x14ac:dyDescent="0.45">
      <c r="A3" s="5" t="s">
        <v>91</v>
      </c>
      <c r="B3" s="5">
        <v>4</v>
      </c>
      <c r="C3" s="5">
        <v>1</v>
      </c>
      <c r="F3" s="5">
        <v>1</v>
      </c>
    </row>
    <row r="4" spans="1:8" x14ac:dyDescent="0.45">
      <c r="A4" s="5" t="s">
        <v>92</v>
      </c>
      <c r="B4" s="5">
        <v>11</v>
      </c>
      <c r="C4" s="5">
        <v>6</v>
      </c>
      <c r="D4" s="5">
        <v>2</v>
      </c>
      <c r="F4" s="5">
        <v>11</v>
      </c>
      <c r="G4" s="5">
        <v>2</v>
      </c>
    </row>
    <row r="5" spans="1:8" x14ac:dyDescent="0.45">
      <c r="A5" s="5" t="s">
        <v>93</v>
      </c>
      <c r="B5" s="5">
        <v>40</v>
      </c>
      <c r="C5" s="5">
        <v>5</v>
      </c>
      <c r="D5" s="5">
        <v>10</v>
      </c>
      <c r="E5" s="5">
        <v>1</v>
      </c>
      <c r="F5" s="5">
        <v>36</v>
      </c>
      <c r="H5" s="5">
        <v>2</v>
      </c>
    </row>
    <row r="6" spans="1:8" x14ac:dyDescent="0.45">
      <c r="A6" s="5" t="s">
        <v>94</v>
      </c>
      <c r="B6" s="5">
        <v>6</v>
      </c>
      <c r="C6" s="5">
        <v>1</v>
      </c>
      <c r="F6" s="5">
        <v>8</v>
      </c>
    </row>
    <row r="7" spans="1:8" x14ac:dyDescent="0.45">
      <c r="A7" s="5" t="s">
        <v>95</v>
      </c>
      <c r="B7" s="5">
        <v>48</v>
      </c>
      <c r="C7" s="5">
        <v>8</v>
      </c>
      <c r="D7" s="5">
        <v>3</v>
      </c>
      <c r="E7" s="5">
        <v>2</v>
      </c>
      <c r="F7" s="5">
        <v>49</v>
      </c>
      <c r="H7" s="5">
        <v>4</v>
      </c>
    </row>
    <row r="8" spans="1:8" x14ac:dyDescent="0.45">
      <c r="A8" s="5" t="s">
        <v>96</v>
      </c>
      <c r="B8" s="5">
        <v>10</v>
      </c>
      <c r="C8" s="5">
        <v>1</v>
      </c>
      <c r="F8" s="5">
        <v>10</v>
      </c>
    </row>
    <row r="9" spans="1:8" x14ac:dyDescent="0.45">
      <c r="A9" s="5" t="s">
        <v>97</v>
      </c>
      <c r="B9" s="5">
        <v>9</v>
      </c>
      <c r="E9" s="5">
        <v>1</v>
      </c>
      <c r="F9" s="5">
        <v>4</v>
      </c>
      <c r="G9" s="5">
        <v>1</v>
      </c>
      <c r="H9" s="5">
        <v>3</v>
      </c>
    </row>
    <row r="10" spans="1:8" x14ac:dyDescent="0.45">
      <c r="A10" s="5" t="s">
        <v>98</v>
      </c>
      <c r="B10" s="5">
        <v>10</v>
      </c>
      <c r="C10" s="5">
        <v>3</v>
      </c>
      <c r="D10" s="5">
        <v>4</v>
      </c>
      <c r="F10" s="5">
        <v>11</v>
      </c>
      <c r="G10" s="5">
        <v>2</v>
      </c>
      <c r="H10" s="5">
        <v>1</v>
      </c>
    </row>
    <row r="11" spans="1:8" x14ac:dyDescent="0.45">
      <c r="A11" s="5" t="s">
        <v>99</v>
      </c>
      <c r="B11" s="5">
        <v>12</v>
      </c>
      <c r="C11" s="5">
        <v>3</v>
      </c>
      <c r="D11" s="5">
        <v>2</v>
      </c>
      <c r="E11" s="5">
        <v>1</v>
      </c>
      <c r="F11" s="5">
        <v>6</v>
      </c>
    </row>
    <row r="12" spans="1:8" x14ac:dyDescent="0.45">
      <c r="A12" s="5" t="s">
        <v>103</v>
      </c>
      <c r="B12" s="5">
        <f>SUM(B3:B11)</f>
        <v>150</v>
      </c>
      <c r="C12" s="5">
        <f t="shared" ref="C12:H12" si="0">SUM(C3:C11)</f>
        <v>28</v>
      </c>
      <c r="D12" s="5">
        <f t="shared" si="0"/>
        <v>21</v>
      </c>
      <c r="E12" s="5">
        <f t="shared" si="0"/>
        <v>5</v>
      </c>
      <c r="F12" s="5">
        <f t="shared" si="0"/>
        <v>136</v>
      </c>
      <c r="G12" s="5">
        <f t="shared" si="0"/>
        <v>5</v>
      </c>
      <c r="H12" s="5">
        <f t="shared" si="0"/>
        <v>10</v>
      </c>
    </row>
    <row r="13" spans="1:8" x14ac:dyDescent="0.45">
      <c r="A13" s="5" t="s">
        <v>108</v>
      </c>
      <c r="B13" s="5">
        <v>42</v>
      </c>
      <c r="C13" s="5">
        <v>8</v>
      </c>
      <c r="D13" s="5">
        <v>6</v>
      </c>
      <c r="E13" s="5">
        <v>2</v>
      </c>
      <c r="F13" s="5">
        <v>38</v>
      </c>
      <c r="G13" s="5">
        <v>1</v>
      </c>
      <c r="H13" s="5">
        <v>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rightToLeft="1" topLeftCell="A13" zoomScaleNormal="100" workbookViewId="0">
      <selection activeCell="J16" sqref="J16"/>
    </sheetView>
  </sheetViews>
  <sheetFormatPr defaultRowHeight="18" x14ac:dyDescent="0.45"/>
  <cols>
    <col min="1" max="9" width="11" style="5" customWidth="1"/>
    <col min="10" max="10" width="12" style="5" customWidth="1"/>
    <col min="11" max="16384" width="9.140625" style="5"/>
  </cols>
  <sheetData>
    <row r="1" spans="1:10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  <c r="F1" s="5" t="s">
        <v>110</v>
      </c>
      <c r="G1" s="5" t="s">
        <v>111</v>
      </c>
      <c r="H1" s="5" t="s">
        <v>115</v>
      </c>
      <c r="I1" s="5" t="s">
        <v>125</v>
      </c>
      <c r="J1" s="5" t="s">
        <v>126</v>
      </c>
    </row>
    <row r="2" spans="1:10" x14ac:dyDescent="0.45">
      <c r="B2" s="5" t="s">
        <v>116</v>
      </c>
      <c r="C2" s="5" t="s">
        <v>117</v>
      </c>
      <c r="D2" s="5" t="s">
        <v>118</v>
      </c>
      <c r="E2" s="5" t="s">
        <v>119</v>
      </c>
      <c r="F2" s="5" t="s">
        <v>120</v>
      </c>
      <c r="G2" s="5" t="s">
        <v>121</v>
      </c>
      <c r="H2" s="5" t="s">
        <v>122</v>
      </c>
      <c r="I2" s="5" t="s">
        <v>123</v>
      </c>
      <c r="J2" s="5" t="s">
        <v>124</v>
      </c>
    </row>
    <row r="3" spans="1:10" x14ac:dyDescent="0.45">
      <c r="A3" s="5" t="s">
        <v>91</v>
      </c>
      <c r="D3" s="5">
        <v>4</v>
      </c>
      <c r="E3" s="5">
        <v>1</v>
      </c>
      <c r="F3" s="5">
        <v>1</v>
      </c>
    </row>
    <row r="4" spans="1:10" x14ac:dyDescent="0.45">
      <c r="A4" s="5" t="s">
        <v>92</v>
      </c>
      <c r="C4" s="5">
        <v>6</v>
      </c>
      <c r="D4" s="5">
        <v>13</v>
      </c>
      <c r="E4" s="5">
        <v>5</v>
      </c>
      <c r="F4" s="5">
        <v>2</v>
      </c>
      <c r="G4" s="5">
        <v>3</v>
      </c>
      <c r="H4" s="5">
        <v>1</v>
      </c>
      <c r="I4" s="5">
        <v>1</v>
      </c>
    </row>
    <row r="5" spans="1:10" x14ac:dyDescent="0.45">
      <c r="A5" s="5" t="s">
        <v>93</v>
      </c>
      <c r="B5" s="5">
        <v>2</v>
      </c>
      <c r="C5" s="5">
        <v>52</v>
      </c>
      <c r="D5" s="5">
        <v>19</v>
      </c>
      <c r="E5" s="5">
        <v>14</v>
      </c>
      <c r="F5" s="5">
        <v>4</v>
      </c>
      <c r="G5" s="5">
        <v>2</v>
      </c>
      <c r="J5" s="5">
        <v>1</v>
      </c>
    </row>
    <row r="6" spans="1:10" x14ac:dyDescent="0.45">
      <c r="A6" s="5" t="s">
        <v>94</v>
      </c>
      <c r="C6" s="5">
        <v>7</v>
      </c>
      <c r="D6" s="5">
        <v>4</v>
      </c>
      <c r="E6" s="5">
        <v>2</v>
      </c>
      <c r="G6" s="5">
        <v>1</v>
      </c>
      <c r="H6" s="5">
        <v>1</v>
      </c>
    </row>
    <row r="7" spans="1:10" x14ac:dyDescent="0.45">
      <c r="A7" s="5" t="s">
        <v>95</v>
      </c>
      <c r="B7" s="5">
        <v>3</v>
      </c>
      <c r="C7" s="5">
        <v>45</v>
      </c>
      <c r="D7" s="5">
        <v>21</v>
      </c>
      <c r="E7" s="5">
        <v>32</v>
      </c>
      <c r="F7" s="5">
        <v>8</v>
      </c>
      <c r="G7" s="5">
        <v>5</v>
      </c>
    </row>
    <row r="8" spans="1:10" x14ac:dyDescent="0.45">
      <c r="A8" s="5" t="s">
        <v>96</v>
      </c>
      <c r="C8" s="5">
        <v>8</v>
      </c>
      <c r="D8" s="5">
        <v>2</v>
      </c>
      <c r="E8" s="5">
        <v>5</v>
      </c>
      <c r="F8" s="5">
        <v>5</v>
      </c>
      <c r="G8" s="5">
        <v>1</v>
      </c>
    </row>
    <row r="9" spans="1:10" x14ac:dyDescent="0.45">
      <c r="A9" s="5" t="s">
        <v>97</v>
      </c>
      <c r="B9" s="5">
        <v>2</v>
      </c>
      <c r="C9" s="5">
        <v>3</v>
      </c>
      <c r="D9" s="5">
        <v>4</v>
      </c>
      <c r="E9" s="5">
        <v>7</v>
      </c>
      <c r="F9" s="5">
        <v>1</v>
      </c>
      <c r="G9" s="5">
        <v>1</v>
      </c>
    </row>
    <row r="10" spans="1:10" x14ac:dyDescent="0.45">
      <c r="A10" s="5" t="s">
        <v>98</v>
      </c>
      <c r="C10" s="5">
        <v>11</v>
      </c>
      <c r="D10" s="5">
        <v>5</v>
      </c>
      <c r="E10" s="5">
        <v>8</v>
      </c>
      <c r="F10" s="5">
        <v>4</v>
      </c>
      <c r="G10" s="5">
        <v>2</v>
      </c>
      <c r="H10" s="5">
        <v>1</v>
      </c>
    </row>
    <row r="11" spans="1:10" x14ac:dyDescent="0.45">
      <c r="A11" s="5" t="s">
        <v>99</v>
      </c>
      <c r="C11" s="5">
        <v>10</v>
      </c>
      <c r="D11" s="5">
        <v>4</v>
      </c>
      <c r="E11" s="5">
        <v>5</v>
      </c>
      <c r="F11" s="5">
        <v>3</v>
      </c>
      <c r="G11" s="5">
        <v>2</v>
      </c>
    </row>
    <row r="12" spans="1:10" x14ac:dyDescent="0.45">
      <c r="A12" s="5" t="s">
        <v>103</v>
      </c>
      <c r="B12" s="5">
        <f>SUM(B3:B11)</f>
        <v>7</v>
      </c>
      <c r="C12" s="5">
        <f t="shared" ref="C12:J12" si="0">SUM(C3:C11)</f>
        <v>142</v>
      </c>
      <c r="D12" s="5">
        <f t="shared" si="0"/>
        <v>76</v>
      </c>
      <c r="E12" s="5">
        <f t="shared" si="0"/>
        <v>79</v>
      </c>
      <c r="F12" s="5">
        <f t="shared" si="0"/>
        <v>28</v>
      </c>
      <c r="G12" s="5">
        <f t="shared" si="0"/>
        <v>17</v>
      </c>
      <c r="H12" s="5">
        <f t="shared" si="0"/>
        <v>3</v>
      </c>
      <c r="I12" s="5">
        <f t="shared" si="0"/>
        <v>1</v>
      </c>
      <c r="J12" s="5">
        <f t="shared" si="0"/>
        <v>1</v>
      </c>
    </row>
    <row r="13" spans="1:10" x14ac:dyDescent="0.45">
      <c r="A13" s="5" t="s">
        <v>108</v>
      </c>
      <c r="B13" s="5">
        <v>2</v>
      </c>
      <c r="C13" s="5">
        <v>40</v>
      </c>
      <c r="D13" s="5">
        <v>22</v>
      </c>
      <c r="E13" s="5">
        <v>22</v>
      </c>
      <c r="F13" s="5">
        <v>8</v>
      </c>
      <c r="G13" s="5">
        <v>5</v>
      </c>
      <c r="H13" s="5">
        <v>1</v>
      </c>
      <c r="I13" s="5">
        <v>0</v>
      </c>
      <c r="J13" s="5"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B1" workbookViewId="0">
      <selection activeCell="D17" sqref="D17"/>
    </sheetView>
  </sheetViews>
  <sheetFormatPr defaultRowHeight="18" x14ac:dyDescent="0.45"/>
  <cols>
    <col min="1" max="4" width="11" style="5" customWidth="1"/>
    <col min="5" max="16384" width="9.140625" style="5"/>
  </cols>
  <sheetData>
    <row r="1" spans="1:4" x14ac:dyDescent="0.45">
      <c r="A1" s="5" t="s">
        <v>104</v>
      </c>
      <c r="B1" s="5" t="s">
        <v>105</v>
      </c>
      <c r="C1" s="5" t="s">
        <v>106</v>
      </c>
      <c r="D1" s="5" t="s">
        <v>107</v>
      </c>
    </row>
    <row r="2" spans="1:4" x14ac:dyDescent="0.45">
      <c r="B2" s="5" t="s">
        <v>127</v>
      </c>
      <c r="C2" s="5" t="s">
        <v>128</v>
      </c>
      <c r="D2" s="5" t="s">
        <v>129</v>
      </c>
    </row>
    <row r="3" spans="1:4" x14ac:dyDescent="0.45">
      <c r="A3" s="5" t="s">
        <v>91</v>
      </c>
      <c r="C3" s="5">
        <v>6</v>
      </c>
    </row>
    <row r="4" spans="1:4" x14ac:dyDescent="0.45">
      <c r="A4" s="5" t="s">
        <v>92</v>
      </c>
      <c r="B4" s="5">
        <v>16</v>
      </c>
      <c r="C4" s="5">
        <v>11</v>
      </c>
      <c r="D4" s="5">
        <v>5</v>
      </c>
    </row>
    <row r="5" spans="1:4" x14ac:dyDescent="0.45">
      <c r="A5" s="5" t="s">
        <v>93</v>
      </c>
      <c r="B5" s="5">
        <v>69</v>
      </c>
      <c r="C5" s="5">
        <v>23</v>
      </c>
      <c r="D5" s="5">
        <v>2</v>
      </c>
    </row>
    <row r="6" spans="1:4" x14ac:dyDescent="0.45">
      <c r="A6" s="5" t="s">
        <v>94</v>
      </c>
      <c r="B6" s="5">
        <v>10</v>
      </c>
      <c r="C6" s="5">
        <v>3</v>
      </c>
      <c r="D6" s="5">
        <v>2</v>
      </c>
    </row>
    <row r="7" spans="1:4" x14ac:dyDescent="0.45">
      <c r="A7" s="5" t="s">
        <v>95</v>
      </c>
      <c r="B7" s="5">
        <v>84</v>
      </c>
      <c r="C7" s="5">
        <v>24</v>
      </c>
      <c r="D7" s="5">
        <v>6</v>
      </c>
    </row>
    <row r="8" spans="1:4" x14ac:dyDescent="0.45">
      <c r="A8" s="5" t="s">
        <v>96</v>
      </c>
      <c r="B8" s="5">
        <v>11</v>
      </c>
      <c r="C8" s="5">
        <v>9</v>
      </c>
      <c r="D8" s="5">
        <v>1</v>
      </c>
    </row>
    <row r="9" spans="1:4" x14ac:dyDescent="0.45">
      <c r="A9" s="5" t="s">
        <v>97</v>
      </c>
      <c r="B9" s="5">
        <v>11</v>
      </c>
      <c r="C9" s="5">
        <v>6</v>
      </c>
      <c r="D9" s="5">
        <v>1</v>
      </c>
    </row>
    <row r="10" spans="1:4" x14ac:dyDescent="0.45">
      <c r="A10" s="5" t="s">
        <v>98</v>
      </c>
      <c r="B10" s="5">
        <v>19</v>
      </c>
      <c r="C10" s="5">
        <v>9</v>
      </c>
      <c r="D10" s="5">
        <v>3</v>
      </c>
    </row>
    <row r="11" spans="1:4" x14ac:dyDescent="0.45">
      <c r="A11" s="5" t="s">
        <v>99</v>
      </c>
      <c r="B11" s="5">
        <v>15</v>
      </c>
      <c r="C11" s="5">
        <v>7</v>
      </c>
      <c r="D11" s="5">
        <v>2</v>
      </c>
    </row>
    <row r="12" spans="1:4" x14ac:dyDescent="0.45">
      <c r="A12" s="5" t="s">
        <v>103</v>
      </c>
      <c r="B12" s="5">
        <f>SUM(B3:B11)</f>
        <v>235</v>
      </c>
      <c r="C12" s="5">
        <f t="shared" ref="C12:D12" si="0">SUM(C3:C11)</f>
        <v>98</v>
      </c>
      <c r="D12" s="5">
        <f t="shared" si="0"/>
        <v>22</v>
      </c>
    </row>
    <row r="13" spans="1:4" x14ac:dyDescent="0.45">
      <c r="A13" s="5" t="s">
        <v>108</v>
      </c>
      <c r="B13" s="5">
        <v>66</v>
      </c>
      <c r="C13" s="5">
        <v>28</v>
      </c>
      <c r="D13" s="5">
        <v>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rightToLeft="1" workbookViewId="0">
      <selection activeCell="I12" sqref="I12"/>
    </sheetView>
  </sheetViews>
  <sheetFormatPr defaultRowHeight="18" x14ac:dyDescent="0.45"/>
  <cols>
    <col min="1" max="7" width="11" style="5" customWidth="1"/>
    <col min="8" max="16384" width="9.140625" style="5"/>
  </cols>
  <sheetData>
    <row r="1" spans="1:7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  <c r="F1" s="5" t="s">
        <v>110</v>
      </c>
      <c r="G1" s="5" t="s">
        <v>111</v>
      </c>
    </row>
    <row r="3" spans="1:7" x14ac:dyDescent="0.45">
      <c r="B3" s="5" t="s">
        <v>136</v>
      </c>
      <c r="C3" s="5" t="s">
        <v>131</v>
      </c>
      <c r="D3" s="5" t="s">
        <v>132</v>
      </c>
      <c r="E3" s="5" t="s">
        <v>133</v>
      </c>
      <c r="F3" s="5" t="s">
        <v>134</v>
      </c>
      <c r="G3" s="5" t="s">
        <v>135</v>
      </c>
    </row>
    <row r="4" spans="1:7" x14ac:dyDescent="0.45">
      <c r="A4" s="5" t="s">
        <v>91</v>
      </c>
      <c r="B4" s="5">
        <v>2</v>
      </c>
      <c r="C4" s="5">
        <v>3</v>
      </c>
      <c r="D4" s="5">
        <v>1</v>
      </c>
    </row>
    <row r="5" spans="1:7" x14ac:dyDescent="0.45">
      <c r="A5" s="5" t="s">
        <v>92</v>
      </c>
      <c r="B5" s="5">
        <v>4</v>
      </c>
      <c r="C5" s="5">
        <v>10</v>
      </c>
      <c r="D5" s="5">
        <v>13</v>
      </c>
      <c r="E5" s="5">
        <v>2</v>
      </c>
      <c r="F5" s="5">
        <v>1</v>
      </c>
      <c r="G5" s="5">
        <v>2</v>
      </c>
    </row>
    <row r="6" spans="1:7" x14ac:dyDescent="0.45">
      <c r="A6" s="5" t="s">
        <v>93</v>
      </c>
      <c r="B6" s="5">
        <v>10</v>
      </c>
      <c r="C6" s="5">
        <v>25</v>
      </c>
      <c r="D6" s="5">
        <v>28</v>
      </c>
      <c r="E6" s="5">
        <v>11</v>
      </c>
      <c r="F6" s="5">
        <v>9</v>
      </c>
      <c r="G6" s="5">
        <v>11</v>
      </c>
    </row>
    <row r="7" spans="1:7" x14ac:dyDescent="0.45">
      <c r="A7" s="5" t="s">
        <v>94</v>
      </c>
      <c r="B7" s="5">
        <v>1</v>
      </c>
      <c r="C7" s="5">
        <v>7</v>
      </c>
      <c r="D7" s="5">
        <v>3</v>
      </c>
      <c r="F7" s="5">
        <v>1</v>
      </c>
      <c r="G7" s="5">
        <v>3</v>
      </c>
    </row>
    <row r="8" spans="1:7" x14ac:dyDescent="0.45">
      <c r="A8" s="5" t="s">
        <v>95</v>
      </c>
      <c r="B8" s="5">
        <v>11</v>
      </c>
      <c r="C8" s="5">
        <v>43</v>
      </c>
      <c r="D8" s="5">
        <v>40</v>
      </c>
      <c r="E8" s="5">
        <v>11</v>
      </c>
      <c r="F8" s="5">
        <v>1</v>
      </c>
      <c r="G8" s="5">
        <v>8</v>
      </c>
    </row>
    <row r="9" spans="1:7" x14ac:dyDescent="0.45">
      <c r="A9" s="5" t="s">
        <v>96</v>
      </c>
      <c r="C9" s="5">
        <v>13</v>
      </c>
      <c r="D9" s="5">
        <v>5</v>
      </c>
      <c r="E9" s="5">
        <v>2</v>
      </c>
      <c r="F9" s="5">
        <v>1</v>
      </c>
    </row>
    <row r="10" spans="1:7" x14ac:dyDescent="0.45">
      <c r="A10" s="5" t="s">
        <v>97</v>
      </c>
      <c r="B10" s="5">
        <v>2</v>
      </c>
      <c r="C10" s="5">
        <v>8</v>
      </c>
      <c r="D10" s="5">
        <v>2</v>
      </c>
      <c r="E10" s="5">
        <v>5</v>
      </c>
      <c r="G10" s="5">
        <v>1</v>
      </c>
    </row>
    <row r="11" spans="1:7" x14ac:dyDescent="0.45">
      <c r="A11" s="5" t="s">
        <v>98</v>
      </c>
      <c r="B11" s="5">
        <v>10</v>
      </c>
      <c r="C11" s="5">
        <v>9</v>
      </c>
      <c r="D11" s="5">
        <v>8</v>
      </c>
      <c r="E11" s="5">
        <v>2</v>
      </c>
      <c r="F11" s="5">
        <v>1</v>
      </c>
      <c r="G11" s="5">
        <v>1</v>
      </c>
    </row>
    <row r="12" spans="1:7" x14ac:dyDescent="0.45">
      <c r="A12" s="5" t="s">
        <v>99</v>
      </c>
      <c r="B12" s="5">
        <v>5</v>
      </c>
      <c r="C12" s="5">
        <v>7</v>
      </c>
      <c r="D12" s="5">
        <v>3</v>
      </c>
      <c r="E12" s="5">
        <v>5</v>
      </c>
      <c r="F12" s="5">
        <v>2</v>
      </c>
      <c r="G12" s="5">
        <v>2</v>
      </c>
    </row>
    <row r="13" spans="1:7" x14ac:dyDescent="0.45">
      <c r="A13" s="5" t="s">
        <v>103</v>
      </c>
      <c r="B13" s="5">
        <f>SUM(B4:B12)</f>
        <v>45</v>
      </c>
      <c r="C13" s="5">
        <f t="shared" ref="C13:G13" si="0">SUM(C4:C12)</f>
        <v>125</v>
      </c>
      <c r="D13" s="5">
        <f t="shared" si="0"/>
        <v>103</v>
      </c>
      <c r="E13" s="5">
        <f t="shared" si="0"/>
        <v>38</v>
      </c>
      <c r="F13" s="5">
        <f t="shared" si="0"/>
        <v>16</v>
      </c>
      <c r="G13" s="5">
        <f t="shared" si="0"/>
        <v>28</v>
      </c>
    </row>
    <row r="14" spans="1:7" x14ac:dyDescent="0.45">
      <c r="A14" s="5" t="s">
        <v>108</v>
      </c>
      <c r="B14" s="5">
        <v>13</v>
      </c>
      <c r="C14" s="5">
        <v>35</v>
      </c>
      <c r="D14" s="5">
        <v>29</v>
      </c>
      <c r="E14" s="5">
        <v>11</v>
      </c>
      <c r="F14" s="5">
        <v>4</v>
      </c>
      <c r="G14" s="5">
        <v>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rightToLeft="1" tabSelected="1" workbookViewId="0">
      <selection activeCell="E13" sqref="A2:E13"/>
    </sheetView>
  </sheetViews>
  <sheetFormatPr defaultRowHeight="18" x14ac:dyDescent="0.45"/>
  <cols>
    <col min="1" max="3" width="11" style="5" customWidth="1"/>
    <col min="4" max="4" width="11.140625" style="5" bestFit="1" customWidth="1"/>
    <col min="5" max="5" width="14.5703125" style="5" bestFit="1" customWidth="1"/>
    <col min="6" max="16384" width="9.140625" style="5"/>
  </cols>
  <sheetData>
    <row r="1" spans="1:5" x14ac:dyDescent="0.45">
      <c r="A1" s="5" t="s">
        <v>104</v>
      </c>
      <c r="B1" s="5" t="s">
        <v>105</v>
      </c>
      <c r="C1" s="5" t="s">
        <v>106</v>
      </c>
      <c r="D1" s="5" t="s">
        <v>107</v>
      </c>
      <c r="E1" s="5" t="s">
        <v>109</v>
      </c>
    </row>
    <row r="2" spans="1:5" x14ac:dyDescent="0.45">
      <c r="B2" s="5" t="s">
        <v>137</v>
      </c>
      <c r="C2" s="5" t="s">
        <v>138</v>
      </c>
      <c r="D2" s="5" t="s">
        <v>139</v>
      </c>
      <c r="E2" s="5" t="s">
        <v>140</v>
      </c>
    </row>
    <row r="3" spans="1:5" x14ac:dyDescent="0.45">
      <c r="A3" s="5" t="s">
        <v>91</v>
      </c>
      <c r="C3" s="5">
        <v>6</v>
      </c>
    </row>
    <row r="4" spans="1:5" x14ac:dyDescent="0.45">
      <c r="A4" s="5" t="s">
        <v>92</v>
      </c>
      <c r="B4" s="5">
        <v>7</v>
      </c>
      <c r="C4" s="5">
        <v>19</v>
      </c>
      <c r="D4" s="5">
        <v>6</v>
      </c>
    </row>
    <row r="5" spans="1:5" x14ac:dyDescent="0.45">
      <c r="A5" s="5" t="s">
        <v>93</v>
      </c>
      <c r="B5" s="5">
        <v>10</v>
      </c>
      <c r="C5" s="5">
        <v>56</v>
      </c>
      <c r="D5" s="5">
        <v>28</v>
      </c>
    </row>
    <row r="6" spans="1:5" x14ac:dyDescent="0.45">
      <c r="A6" s="5" t="s">
        <v>94</v>
      </c>
      <c r="B6" s="5">
        <v>1</v>
      </c>
      <c r="C6" s="5">
        <v>10</v>
      </c>
      <c r="D6" s="5">
        <v>4</v>
      </c>
    </row>
    <row r="7" spans="1:5" x14ac:dyDescent="0.45">
      <c r="A7" s="5" t="s">
        <v>95</v>
      </c>
      <c r="B7" s="5">
        <v>17</v>
      </c>
      <c r="C7" s="5">
        <v>64</v>
      </c>
      <c r="D7" s="5">
        <v>33</v>
      </c>
    </row>
    <row r="8" spans="1:5" x14ac:dyDescent="0.45">
      <c r="A8" s="5" t="s">
        <v>96</v>
      </c>
      <c r="B8" s="5">
        <v>1</v>
      </c>
      <c r="C8" s="5">
        <v>15</v>
      </c>
      <c r="D8" s="5">
        <v>5</v>
      </c>
    </row>
    <row r="9" spans="1:5" x14ac:dyDescent="0.45">
      <c r="A9" s="5" t="s">
        <v>97</v>
      </c>
      <c r="B9" s="5">
        <v>3</v>
      </c>
      <c r="C9" s="5">
        <v>5</v>
      </c>
      <c r="D9" s="5">
        <v>10</v>
      </c>
    </row>
    <row r="10" spans="1:5" x14ac:dyDescent="0.45">
      <c r="A10" s="5" t="s">
        <v>98</v>
      </c>
      <c r="B10" s="5">
        <v>4</v>
      </c>
      <c r="C10" s="5">
        <v>14</v>
      </c>
      <c r="D10" s="5">
        <v>12</v>
      </c>
      <c r="E10" s="5">
        <v>1</v>
      </c>
    </row>
    <row r="11" spans="1:5" x14ac:dyDescent="0.45">
      <c r="A11" s="5" t="s">
        <v>99</v>
      </c>
      <c r="B11" s="5">
        <v>10</v>
      </c>
      <c r="C11" s="5">
        <v>12</v>
      </c>
      <c r="D11" s="5">
        <v>2</v>
      </c>
    </row>
    <row r="12" spans="1:5" x14ac:dyDescent="0.45">
      <c r="A12" s="5" t="s">
        <v>103</v>
      </c>
      <c r="B12" s="5">
        <f>SUM(B3:B11)</f>
        <v>53</v>
      </c>
      <c r="C12" s="5">
        <f t="shared" ref="C12:E12" si="0">SUM(C3:C11)</f>
        <v>201</v>
      </c>
      <c r="D12" s="5">
        <f t="shared" si="0"/>
        <v>100</v>
      </c>
      <c r="E12" s="5">
        <f t="shared" si="0"/>
        <v>1</v>
      </c>
    </row>
    <row r="13" spans="1:5" x14ac:dyDescent="0.45">
      <c r="A13" s="5" t="s">
        <v>108</v>
      </c>
      <c r="B13" s="5">
        <v>15</v>
      </c>
      <c r="C13" s="5">
        <v>57</v>
      </c>
      <c r="D13" s="5">
        <v>28</v>
      </c>
      <c r="E13" s="5"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7"/>
  <sheetViews>
    <sheetView rightToLeft="1" topLeftCell="I1" zoomScale="115" zoomScaleNormal="115" workbookViewId="0">
      <pane ySplit="1110" topLeftCell="A31" activePane="bottomLeft"/>
      <selection activeCell="U1" sqref="U1:U1048576"/>
      <selection pane="bottomLeft" activeCell="O14" sqref="O14"/>
    </sheetView>
  </sheetViews>
  <sheetFormatPr defaultRowHeight="15" x14ac:dyDescent="0.25"/>
  <cols>
    <col min="11" max="11" width="7.85546875" style="4" customWidth="1"/>
    <col min="12" max="12" width="12.85546875" customWidth="1"/>
    <col min="13" max="13" width="14.140625" customWidth="1"/>
    <col min="15" max="15" width="16.28515625" customWidth="1"/>
    <col min="16" max="16" width="12.28515625" customWidth="1"/>
    <col min="17" max="17" width="8.28515625" customWidth="1"/>
    <col min="18" max="18" width="9.85546875" style="4" customWidth="1"/>
    <col min="19" max="19" width="5" style="4" customWidth="1"/>
    <col min="20" max="21" width="7.140625" style="4" customWidth="1"/>
    <col min="22" max="22" width="13.85546875" style="4" customWidth="1"/>
    <col min="23" max="23" width="14.7109375" style="4" customWidth="1"/>
    <col min="24" max="24" width="17.140625" style="4" customWidth="1"/>
    <col min="25" max="25" width="16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2</v>
      </c>
      <c r="B3" s="3">
        <v>1</v>
      </c>
      <c r="C3" s="2" t="s">
        <v>17</v>
      </c>
      <c r="D3" s="3">
        <v>5</v>
      </c>
      <c r="E3" s="2" t="s">
        <v>18</v>
      </c>
      <c r="F3" s="2" t="s">
        <v>18</v>
      </c>
      <c r="G3" s="2" t="s">
        <v>30</v>
      </c>
      <c r="H3" s="2" t="s">
        <v>17</v>
      </c>
      <c r="I3" s="2" t="s">
        <v>17</v>
      </c>
      <c r="J3" s="2" t="s">
        <v>20</v>
      </c>
      <c r="K3" s="3">
        <v>0</v>
      </c>
      <c r="L3" s="2" t="s">
        <v>22</v>
      </c>
      <c r="M3" s="2" t="s">
        <v>36</v>
      </c>
      <c r="N3" s="2" t="s">
        <v>23</v>
      </c>
      <c r="O3" s="2" t="s">
        <v>24</v>
      </c>
      <c r="P3" s="2" t="s">
        <v>41</v>
      </c>
      <c r="Q3" s="2"/>
      <c r="R3" s="3">
        <v>0</v>
      </c>
      <c r="S3" s="3">
        <f>D3*T3</f>
        <v>1225</v>
      </c>
      <c r="T3" s="3">
        <v>245</v>
      </c>
      <c r="U3" s="3">
        <v>2</v>
      </c>
      <c r="V3" s="3">
        <f t="shared" ref="V3:V34" si="0">T3*0.6</f>
        <v>147</v>
      </c>
      <c r="W3" s="3">
        <f t="shared" ref="W3:W34" si="1">S3/T3*100</f>
        <v>500</v>
      </c>
      <c r="X3" s="3">
        <f>R3/T3*100</f>
        <v>0</v>
      </c>
      <c r="Y3" s="2"/>
    </row>
    <row r="4" spans="1:25" ht="18" x14ac:dyDescent="0.45">
      <c r="A4" s="3">
        <v>2</v>
      </c>
      <c r="B4" s="3">
        <v>2</v>
      </c>
      <c r="C4" s="2" t="s">
        <v>21</v>
      </c>
      <c r="D4" s="3">
        <v>1</v>
      </c>
      <c r="E4" s="2" t="s">
        <v>21</v>
      </c>
      <c r="F4" s="2" t="s">
        <v>20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1</v>
      </c>
      <c r="L4" s="2" t="s">
        <v>22</v>
      </c>
      <c r="M4" s="2" t="s">
        <v>46</v>
      </c>
      <c r="N4" s="2" t="s">
        <v>23</v>
      </c>
      <c r="O4" s="2" t="s">
        <v>38</v>
      </c>
      <c r="P4" s="2" t="s">
        <v>26</v>
      </c>
      <c r="Q4" s="2"/>
      <c r="R4" s="3">
        <v>170</v>
      </c>
      <c r="S4" s="3">
        <v>170</v>
      </c>
      <c r="T4" s="3">
        <v>283</v>
      </c>
      <c r="U4" s="3">
        <v>2</v>
      </c>
      <c r="V4" s="3">
        <f t="shared" si="0"/>
        <v>169.79999999999998</v>
      </c>
      <c r="W4" s="3">
        <f t="shared" si="1"/>
        <v>60.07067137809188</v>
      </c>
      <c r="X4" s="3">
        <f t="shared" ref="X4:X34" si="2">R4/T4*100</f>
        <v>60.07067137809188</v>
      </c>
      <c r="Y4" s="2"/>
    </row>
    <row r="5" spans="1:25" ht="18" x14ac:dyDescent="0.45">
      <c r="A5" s="3">
        <v>2</v>
      </c>
      <c r="B5" s="3">
        <v>3</v>
      </c>
      <c r="C5" s="2" t="s">
        <v>17</v>
      </c>
      <c r="D5" s="3">
        <v>5</v>
      </c>
      <c r="E5" s="2" t="s">
        <v>19</v>
      </c>
      <c r="F5" s="2" t="s">
        <v>18</v>
      </c>
      <c r="G5" s="2" t="s">
        <v>19</v>
      </c>
      <c r="H5" s="2" t="s">
        <v>19</v>
      </c>
      <c r="I5" s="2" t="s">
        <v>29</v>
      </c>
      <c r="J5" s="2" t="s">
        <v>20</v>
      </c>
      <c r="K5" s="3">
        <v>0</v>
      </c>
      <c r="L5" s="2" t="s">
        <v>22</v>
      </c>
      <c r="M5" s="2" t="s">
        <v>36</v>
      </c>
      <c r="N5" s="2" t="s">
        <v>23</v>
      </c>
      <c r="O5" s="2" t="s">
        <v>24</v>
      </c>
      <c r="P5" s="2" t="s">
        <v>26</v>
      </c>
      <c r="Q5" s="2"/>
      <c r="R5" s="3">
        <v>0</v>
      </c>
      <c r="S5" s="3">
        <f>D5*T5</f>
        <v>740</v>
      </c>
      <c r="T5" s="3">
        <v>148</v>
      </c>
      <c r="U5" s="3">
        <v>1</v>
      </c>
      <c r="V5" s="3">
        <f t="shared" si="0"/>
        <v>88.8</v>
      </c>
      <c r="W5" s="3">
        <f t="shared" si="1"/>
        <v>500</v>
      </c>
      <c r="X5" s="3">
        <f t="shared" si="2"/>
        <v>0</v>
      </c>
      <c r="Y5" s="2"/>
    </row>
    <row r="6" spans="1:25" ht="18" x14ac:dyDescent="0.45">
      <c r="A6" s="3">
        <v>2</v>
      </c>
      <c r="B6" s="3">
        <v>4</v>
      </c>
      <c r="C6" s="2" t="s">
        <v>18</v>
      </c>
      <c r="D6" s="3">
        <v>2</v>
      </c>
      <c r="E6" s="2" t="s">
        <v>18</v>
      </c>
      <c r="F6" s="2" t="s">
        <v>32</v>
      </c>
      <c r="G6" s="2" t="s">
        <v>20</v>
      </c>
      <c r="H6" s="2" t="s">
        <v>20</v>
      </c>
      <c r="I6" s="2" t="s">
        <v>20</v>
      </c>
      <c r="J6" s="2" t="s">
        <v>20</v>
      </c>
      <c r="K6" s="3">
        <v>0</v>
      </c>
      <c r="L6" s="2" t="s">
        <v>22</v>
      </c>
      <c r="M6" s="2" t="s">
        <v>36</v>
      </c>
      <c r="N6" s="2" t="s">
        <v>23</v>
      </c>
      <c r="O6" s="2" t="s">
        <v>24</v>
      </c>
      <c r="P6" s="2" t="s">
        <v>28</v>
      </c>
      <c r="Q6" s="2"/>
      <c r="R6" s="3">
        <v>0</v>
      </c>
      <c r="S6" s="3">
        <f t="shared" ref="S6:S8" si="3">D6*T6</f>
        <v>434</v>
      </c>
      <c r="T6" s="3">
        <v>217</v>
      </c>
      <c r="U6" s="3">
        <v>2</v>
      </c>
      <c r="V6" s="3">
        <f t="shared" si="0"/>
        <v>130.19999999999999</v>
      </c>
      <c r="W6" s="3">
        <f t="shared" si="1"/>
        <v>200</v>
      </c>
      <c r="X6" s="3">
        <f t="shared" si="2"/>
        <v>0</v>
      </c>
      <c r="Y6" s="2"/>
    </row>
    <row r="7" spans="1:25" ht="18" x14ac:dyDescent="0.45">
      <c r="A7" s="3">
        <v>2</v>
      </c>
      <c r="B7" s="3">
        <v>5</v>
      </c>
      <c r="C7" s="2" t="s">
        <v>18</v>
      </c>
      <c r="D7" s="3">
        <v>1</v>
      </c>
      <c r="E7" s="2" t="s">
        <v>18</v>
      </c>
      <c r="F7" s="2" t="s">
        <v>20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0</v>
      </c>
      <c r="L7" s="2" t="s">
        <v>22</v>
      </c>
      <c r="M7" s="2" t="s">
        <v>46</v>
      </c>
      <c r="N7" s="2" t="s">
        <v>23</v>
      </c>
      <c r="O7" s="2" t="s">
        <v>38</v>
      </c>
      <c r="P7" s="2" t="s">
        <v>28</v>
      </c>
      <c r="Q7" s="2"/>
      <c r="R7" s="3">
        <v>0</v>
      </c>
      <c r="S7" s="3">
        <f t="shared" si="3"/>
        <v>53</v>
      </c>
      <c r="T7" s="3">
        <v>53</v>
      </c>
      <c r="U7" s="3">
        <v>0</v>
      </c>
      <c r="V7" s="3">
        <f t="shared" si="0"/>
        <v>31.799999999999997</v>
      </c>
      <c r="W7" s="3">
        <f t="shared" si="1"/>
        <v>100</v>
      </c>
      <c r="X7" s="3">
        <f t="shared" si="2"/>
        <v>0</v>
      </c>
      <c r="Y7" s="2"/>
    </row>
    <row r="8" spans="1:25" ht="18" x14ac:dyDescent="0.45">
      <c r="A8" s="3">
        <v>2</v>
      </c>
      <c r="B8" s="3">
        <v>6</v>
      </c>
      <c r="C8" s="2" t="s">
        <v>18</v>
      </c>
      <c r="D8" s="3">
        <v>2</v>
      </c>
      <c r="E8" s="2" t="s">
        <v>18</v>
      </c>
      <c r="F8" s="2" t="s">
        <v>18</v>
      </c>
      <c r="G8" s="2" t="s">
        <v>20</v>
      </c>
      <c r="H8" s="2" t="s">
        <v>20</v>
      </c>
      <c r="I8" s="2" t="s">
        <v>20</v>
      </c>
      <c r="J8" s="2" t="s">
        <v>20</v>
      </c>
      <c r="K8" s="3">
        <v>0</v>
      </c>
      <c r="L8" s="2" t="s">
        <v>22</v>
      </c>
      <c r="M8" s="2" t="s">
        <v>36</v>
      </c>
      <c r="N8" s="2" t="s">
        <v>23</v>
      </c>
      <c r="O8" s="2" t="s">
        <v>24</v>
      </c>
      <c r="P8" s="2" t="s">
        <v>27</v>
      </c>
      <c r="Q8" s="2"/>
      <c r="R8" s="3">
        <v>0</v>
      </c>
      <c r="S8" s="3">
        <f t="shared" si="3"/>
        <v>172</v>
      </c>
      <c r="T8" s="3">
        <v>86</v>
      </c>
      <c r="U8" s="3">
        <v>0</v>
      </c>
      <c r="V8" s="3">
        <f t="shared" si="0"/>
        <v>51.6</v>
      </c>
      <c r="W8" s="3">
        <f t="shared" si="1"/>
        <v>200</v>
      </c>
      <c r="X8" s="3">
        <f t="shared" si="2"/>
        <v>0</v>
      </c>
      <c r="Y8" s="2"/>
    </row>
    <row r="9" spans="1:25" ht="18" x14ac:dyDescent="0.45">
      <c r="A9" s="3">
        <v>2</v>
      </c>
      <c r="B9" s="3">
        <v>7</v>
      </c>
      <c r="C9" s="2" t="s">
        <v>29</v>
      </c>
      <c r="D9" s="3">
        <v>3</v>
      </c>
      <c r="E9" s="2" t="s">
        <v>29</v>
      </c>
      <c r="F9" s="2" t="s">
        <v>29</v>
      </c>
      <c r="G9" s="2" t="s">
        <v>29</v>
      </c>
      <c r="H9" s="2" t="s">
        <v>20</v>
      </c>
      <c r="I9" s="2" t="s">
        <v>20</v>
      </c>
      <c r="J9" s="2" t="s">
        <v>20</v>
      </c>
      <c r="K9" s="3">
        <v>0</v>
      </c>
      <c r="L9" s="2" t="s">
        <v>22</v>
      </c>
      <c r="M9" s="2" t="s">
        <v>36</v>
      </c>
      <c r="N9" s="2" t="s">
        <v>23</v>
      </c>
      <c r="O9" s="2" t="s">
        <v>39</v>
      </c>
      <c r="P9" s="2" t="s">
        <v>40</v>
      </c>
      <c r="Q9" s="2"/>
      <c r="R9" s="3">
        <v>0</v>
      </c>
      <c r="S9" s="3">
        <f>D9*V9</f>
        <v>466.20000000000005</v>
      </c>
      <c r="T9" s="3">
        <v>259</v>
      </c>
      <c r="U9" s="3">
        <v>2</v>
      </c>
      <c r="V9" s="3">
        <f t="shared" si="0"/>
        <v>155.4</v>
      </c>
      <c r="W9" s="3">
        <f t="shared" si="1"/>
        <v>180.00000000000003</v>
      </c>
      <c r="X9" s="3">
        <f t="shared" si="2"/>
        <v>0</v>
      </c>
      <c r="Y9" s="2"/>
    </row>
    <row r="10" spans="1:25" ht="18" x14ac:dyDescent="0.45">
      <c r="A10" s="3">
        <v>2</v>
      </c>
      <c r="B10" s="3">
        <v>8</v>
      </c>
      <c r="C10" s="2" t="s">
        <v>17</v>
      </c>
      <c r="D10" s="3">
        <v>4</v>
      </c>
      <c r="E10" s="2" t="s">
        <v>18</v>
      </c>
      <c r="F10" s="2" t="s">
        <v>18</v>
      </c>
      <c r="G10" s="2" t="s">
        <v>30</v>
      </c>
      <c r="H10" s="2" t="s">
        <v>19</v>
      </c>
      <c r="I10" s="2" t="s">
        <v>20</v>
      </c>
      <c r="J10" s="2" t="s">
        <v>20</v>
      </c>
      <c r="K10" s="3">
        <v>0</v>
      </c>
      <c r="L10" s="2" t="s">
        <v>22</v>
      </c>
      <c r="M10" s="2" t="s">
        <v>36</v>
      </c>
      <c r="N10" s="2" t="s">
        <v>23</v>
      </c>
      <c r="O10" s="2" t="s">
        <v>24</v>
      </c>
      <c r="P10" s="2" t="s">
        <v>41</v>
      </c>
      <c r="Q10" s="2"/>
      <c r="R10" s="3">
        <v>0</v>
      </c>
      <c r="S10" s="3">
        <f>D10*T10</f>
        <v>868</v>
      </c>
      <c r="T10" s="3">
        <v>217</v>
      </c>
      <c r="U10" s="3">
        <v>2</v>
      </c>
      <c r="V10" s="3">
        <f t="shared" si="0"/>
        <v>130.19999999999999</v>
      </c>
      <c r="W10" s="3">
        <f t="shared" si="1"/>
        <v>400</v>
      </c>
      <c r="X10" s="3">
        <f t="shared" si="2"/>
        <v>0</v>
      </c>
      <c r="Y10" s="2"/>
    </row>
    <row r="11" spans="1:25" ht="18" x14ac:dyDescent="0.45">
      <c r="A11" s="3">
        <v>2</v>
      </c>
      <c r="B11" s="3">
        <v>9</v>
      </c>
      <c r="C11" s="2" t="s">
        <v>17</v>
      </c>
      <c r="D11" s="3">
        <v>2</v>
      </c>
      <c r="E11" s="2" t="s">
        <v>18</v>
      </c>
      <c r="F11" s="2" t="s">
        <v>17</v>
      </c>
      <c r="G11" s="2" t="s">
        <v>20</v>
      </c>
      <c r="H11" s="2" t="s">
        <v>20</v>
      </c>
      <c r="I11" s="2" t="s">
        <v>20</v>
      </c>
      <c r="J11" s="2" t="s">
        <v>20</v>
      </c>
      <c r="K11" s="3">
        <v>0</v>
      </c>
      <c r="L11" s="2" t="s">
        <v>22</v>
      </c>
      <c r="M11" s="2" t="s">
        <v>36</v>
      </c>
      <c r="N11" s="2" t="s">
        <v>23</v>
      </c>
      <c r="O11" s="2" t="s">
        <v>39</v>
      </c>
      <c r="P11" s="2" t="s">
        <v>28</v>
      </c>
      <c r="Q11" s="2"/>
      <c r="R11" s="3">
        <v>0</v>
      </c>
      <c r="S11" s="3">
        <f>D11*T11</f>
        <v>810</v>
      </c>
      <c r="T11" s="3">
        <v>405</v>
      </c>
      <c r="U11" s="3">
        <v>4</v>
      </c>
      <c r="V11" s="3">
        <f t="shared" si="0"/>
        <v>243</v>
      </c>
      <c r="W11" s="3">
        <f t="shared" si="1"/>
        <v>200</v>
      </c>
      <c r="X11" s="3">
        <f t="shared" si="2"/>
        <v>0</v>
      </c>
      <c r="Y11" s="2"/>
    </row>
    <row r="12" spans="1:25" ht="18" x14ac:dyDescent="0.45">
      <c r="A12" s="3">
        <v>2</v>
      </c>
      <c r="B12" s="3">
        <v>10</v>
      </c>
      <c r="C12" s="2" t="s">
        <v>21</v>
      </c>
      <c r="D12" s="3">
        <v>2</v>
      </c>
      <c r="E12" s="2" t="s">
        <v>21</v>
      </c>
      <c r="F12" s="2" t="s">
        <v>21</v>
      </c>
      <c r="G12" s="2" t="s">
        <v>20</v>
      </c>
      <c r="H12" s="2" t="s">
        <v>20</v>
      </c>
      <c r="I12" s="2" t="s">
        <v>20</v>
      </c>
      <c r="J12" s="2" t="s">
        <v>20</v>
      </c>
      <c r="K12" s="3">
        <v>2</v>
      </c>
      <c r="L12" s="2" t="s">
        <v>22</v>
      </c>
      <c r="M12" s="2" t="s">
        <v>46</v>
      </c>
      <c r="N12" s="2" t="s">
        <v>23</v>
      </c>
      <c r="O12" s="2" t="s">
        <v>38</v>
      </c>
      <c r="P12" s="2" t="s">
        <v>28</v>
      </c>
      <c r="Q12" s="2"/>
      <c r="R12" s="3">
        <v>200</v>
      </c>
      <c r="S12" s="3">
        <v>200</v>
      </c>
      <c r="T12" s="3">
        <v>167</v>
      </c>
      <c r="U12" s="3">
        <v>1</v>
      </c>
      <c r="V12" s="3">
        <f t="shared" si="0"/>
        <v>100.2</v>
      </c>
      <c r="W12" s="3">
        <f t="shared" si="1"/>
        <v>119.76047904191616</v>
      </c>
      <c r="X12" s="3">
        <f t="shared" si="2"/>
        <v>119.76047904191616</v>
      </c>
      <c r="Y12" s="2"/>
    </row>
    <row r="13" spans="1:25" ht="18" x14ac:dyDescent="0.45">
      <c r="A13" s="3">
        <v>2</v>
      </c>
      <c r="B13" s="3">
        <v>11</v>
      </c>
      <c r="C13" s="2" t="s">
        <v>17</v>
      </c>
      <c r="D13" s="3">
        <v>5</v>
      </c>
      <c r="E13" s="2" t="s">
        <v>17</v>
      </c>
      <c r="F13" s="2" t="s">
        <v>17</v>
      </c>
      <c r="G13" s="2" t="s">
        <v>30</v>
      </c>
      <c r="H13" s="2" t="s">
        <v>19</v>
      </c>
      <c r="I13" s="2" t="s">
        <v>17</v>
      </c>
      <c r="J13" s="2" t="s">
        <v>20</v>
      </c>
      <c r="K13" s="3">
        <v>0</v>
      </c>
      <c r="L13" s="2" t="s">
        <v>22</v>
      </c>
      <c r="M13" s="2" t="s">
        <v>36</v>
      </c>
      <c r="N13" s="2" t="s">
        <v>23</v>
      </c>
      <c r="O13" s="2" t="s">
        <v>24</v>
      </c>
      <c r="P13" s="2" t="s">
        <v>27</v>
      </c>
      <c r="Q13" s="2"/>
      <c r="R13" s="3">
        <v>0</v>
      </c>
      <c r="S13" s="3">
        <f>D13*T13</f>
        <v>1075</v>
      </c>
      <c r="T13" s="3">
        <v>215</v>
      </c>
      <c r="U13" s="3">
        <v>2</v>
      </c>
      <c r="V13" s="3">
        <f t="shared" si="0"/>
        <v>129</v>
      </c>
      <c r="W13" s="3">
        <f t="shared" si="1"/>
        <v>500</v>
      </c>
      <c r="X13" s="3">
        <f t="shared" si="2"/>
        <v>0</v>
      </c>
      <c r="Y13" s="2"/>
    </row>
    <row r="14" spans="1:25" ht="18" x14ac:dyDescent="0.45">
      <c r="A14" s="3">
        <v>2</v>
      </c>
      <c r="B14" s="3">
        <v>12</v>
      </c>
      <c r="C14" s="2" t="s">
        <v>18</v>
      </c>
      <c r="D14" s="3">
        <v>7</v>
      </c>
      <c r="E14" s="2" t="s">
        <v>20</v>
      </c>
      <c r="F14" s="2" t="s">
        <v>20</v>
      </c>
      <c r="G14" s="2" t="s">
        <v>20</v>
      </c>
      <c r="H14" s="2" t="s">
        <v>20</v>
      </c>
      <c r="I14" s="2" t="s">
        <v>20</v>
      </c>
      <c r="J14" s="2" t="s">
        <v>20</v>
      </c>
      <c r="K14" s="3">
        <v>0</v>
      </c>
      <c r="L14" s="2" t="s">
        <v>34</v>
      </c>
      <c r="M14" s="2" t="s">
        <v>36</v>
      </c>
      <c r="N14" s="2" t="s">
        <v>20</v>
      </c>
      <c r="O14" s="2" t="s">
        <v>20</v>
      </c>
      <c r="P14" s="2" t="s">
        <v>20</v>
      </c>
      <c r="Q14" s="2"/>
      <c r="R14" s="3">
        <v>0</v>
      </c>
      <c r="S14" s="3">
        <f t="shared" ref="S14:S19" si="4">D14*T14</f>
        <v>2492</v>
      </c>
      <c r="T14" s="3">
        <v>356</v>
      </c>
      <c r="U14" s="3">
        <v>3</v>
      </c>
      <c r="V14" s="3">
        <f t="shared" si="0"/>
        <v>213.6</v>
      </c>
      <c r="W14" s="3">
        <f t="shared" si="1"/>
        <v>700</v>
      </c>
      <c r="X14" s="3">
        <f t="shared" si="2"/>
        <v>0</v>
      </c>
      <c r="Y14" s="2" t="s">
        <v>58</v>
      </c>
    </row>
    <row r="15" spans="1:25" ht="18" x14ac:dyDescent="0.45">
      <c r="A15" s="3">
        <v>2</v>
      </c>
      <c r="B15" s="3">
        <v>13</v>
      </c>
      <c r="C15" s="2" t="s">
        <v>30</v>
      </c>
      <c r="D15" s="3">
        <v>2</v>
      </c>
      <c r="E15" s="2" t="s">
        <v>30</v>
      </c>
      <c r="F15" s="2" t="s">
        <v>30</v>
      </c>
      <c r="G15" s="2" t="s">
        <v>20</v>
      </c>
      <c r="H15" s="2" t="s">
        <v>20</v>
      </c>
      <c r="I15" s="2" t="s">
        <v>20</v>
      </c>
      <c r="J15" s="2" t="s">
        <v>20</v>
      </c>
      <c r="K15" s="3">
        <v>0</v>
      </c>
      <c r="L15" s="2" t="s">
        <v>22</v>
      </c>
      <c r="M15" s="2" t="s">
        <v>36</v>
      </c>
      <c r="N15" s="2" t="s">
        <v>23</v>
      </c>
      <c r="O15" s="2" t="s">
        <v>24</v>
      </c>
      <c r="P15" s="2" t="s">
        <v>26</v>
      </c>
      <c r="Q15" s="2"/>
      <c r="R15" s="3">
        <v>0</v>
      </c>
      <c r="S15" s="3">
        <f t="shared" si="4"/>
        <v>414</v>
      </c>
      <c r="T15" s="3">
        <v>207</v>
      </c>
      <c r="U15" s="3">
        <v>2</v>
      </c>
      <c r="V15" s="3">
        <f t="shared" si="0"/>
        <v>124.19999999999999</v>
      </c>
      <c r="W15" s="3">
        <f t="shared" si="1"/>
        <v>200</v>
      </c>
      <c r="X15" s="3">
        <f t="shared" si="2"/>
        <v>0</v>
      </c>
      <c r="Y15" s="2"/>
    </row>
    <row r="16" spans="1:25" ht="18" x14ac:dyDescent="0.45">
      <c r="A16" s="3">
        <v>2</v>
      </c>
      <c r="B16" s="3">
        <v>14</v>
      </c>
      <c r="C16" s="2" t="s">
        <v>17</v>
      </c>
      <c r="D16" s="3">
        <v>2</v>
      </c>
      <c r="E16" s="2" t="s">
        <v>30</v>
      </c>
      <c r="F16" s="2" t="s">
        <v>21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1</v>
      </c>
      <c r="L16" s="2" t="s">
        <v>22</v>
      </c>
      <c r="M16" s="2" t="s">
        <v>36</v>
      </c>
      <c r="N16" s="2" t="s">
        <v>23</v>
      </c>
      <c r="O16" s="2" t="s">
        <v>24</v>
      </c>
      <c r="P16" s="2" t="s">
        <v>28</v>
      </c>
      <c r="Q16" s="2"/>
      <c r="R16" s="3">
        <v>177</v>
      </c>
      <c r="S16" s="3">
        <f t="shared" si="4"/>
        <v>590</v>
      </c>
      <c r="T16" s="3">
        <v>295</v>
      </c>
      <c r="U16" s="3">
        <v>2</v>
      </c>
      <c r="V16" s="3">
        <f t="shared" si="0"/>
        <v>177</v>
      </c>
      <c r="W16" s="3">
        <f t="shared" si="1"/>
        <v>200</v>
      </c>
      <c r="X16" s="3">
        <f t="shared" si="2"/>
        <v>60</v>
      </c>
      <c r="Y16" s="2"/>
    </row>
    <row r="17" spans="1:25" ht="18" x14ac:dyDescent="0.45">
      <c r="A17" s="3">
        <v>2</v>
      </c>
      <c r="B17" s="3">
        <v>15</v>
      </c>
      <c r="C17" s="2" t="s">
        <v>17</v>
      </c>
      <c r="D17" s="3">
        <v>2</v>
      </c>
      <c r="E17" s="2" t="s">
        <v>31</v>
      </c>
      <c r="F17" s="2" t="s">
        <v>19</v>
      </c>
      <c r="G17" s="2" t="s">
        <v>30</v>
      </c>
      <c r="H17" s="2" t="s">
        <v>20</v>
      </c>
      <c r="I17" s="2" t="s">
        <v>20</v>
      </c>
      <c r="J17" s="2" t="s">
        <v>20</v>
      </c>
      <c r="K17" s="3">
        <v>0</v>
      </c>
      <c r="L17" s="2" t="s">
        <v>22</v>
      </c>
      <c r="M17" s="2" t="s">
        <v>36</v>
      </c>
      <c r="N17" s="2" t="s">
        <v>23</v>
      </c>
      <c r="O17" s="2" t="s">
        <v>39</v>
      </c>
      <c r="P17" s="2" t="s">
        <v>26</v>
      </c>
      <c r="Q17" s="2"/>
      <c r="R17" s="3">
        <v>0</v>
      </c>
      <c r="S17" s="3">
        <f t="shared" si="4"/>
        <v>582</v>
      </c>
      <c r="T17" s="3">
        <v>291</v>
      </c>
      <c r="U17" s="3">
        <v>2</v>
      </c>
      <c r="V17" s="3">
        <f t="shared" si="0"/>
        <v>174.6</v>
      </c>
      <c r="W17" s="3">
        <f t="shared" si="1"/>
        <v>200</v>
      </c>
      <c r="X17" s="3">
        <f t="shared" si="2"/>
        <v>0</v>
      </c>
      <c r="Y17" s="2"/>
    </row>
    <row r="18" spans="1:25" ht="18" x14ac:dyDescent="0.45">
      <c r="A18" s="3">
        <v>2</v>
      </c>
      <c r="B18" s="3">
        <v>16</v>
      </c>
      <c r="C18" s="2" t="s">
        <v>17</v>
      </c>
      <c r="D18" s="3">
        <v>3</v>
      </c>
      <c r="E18" s="2" t="s">
        <v>18</v>
      </c>
      <c r="F18" s="2" t="s">
        <v>21</v>
      </c>
      <c r="G18" s="2" t="s">
        <v>21</v>
      </c>
      <c r="H18" s="2" t="s">
        <v>20</v>
      </c>
      <c r="I18" s="2" t="s">
        <v>20</v>
      </c>
      <c r="J18" s="2" t="s">
        <v>20</v>
      </c>
      <c r="K18" s="3">
        <v>2</v>
      </c>
      <c r="L18" s="2" t="s">
        <v>22</v>
      </c>
      <c r="M18" s="2" t="s">
        <v>36</v>
      </c>
      <c r="N18" s="2" t="s">
        <v>23</v>
      </c>
      <c r="O18" s="2" t="s">
        <v>24</v>
      </c>
      <c r="P18" s="2" t="s">
        <v>26</v>
      </c>
      <c r="Q18" s="2"/>
      <c r="R18" s="3">
        <f>T18*2</f>
        <v>326</v>
      </c>
      <c r="S18" s="3">
        <f t="shared" si="4"/>
        <v>489</v>
      </c>
      <c r="T18" s="3">
        <v>163</v>
      </c>
      <c r="U18" s="3">
        <v>1</v>
      </c>
      <c r="V18" s="3">
        <f t="shared" si="0"/>
        <v>97.8</v>
      </c>
      <c r="W18" s="3">
        <f t="shared" si="1"/>
        <v>300</v>
      </c>
      <c r="X18" s="3">
        <f t="shared" si="2"/>
        <v>200</v>
      </c>
      <c r="Y18" s="2"/>
    </row>
    <row r="19" spans="1:25" ht="18" x14ac:dyDescent="0.45">
      <c r="A19" s="3">
        <v>2</v>
      </c>
      <c r="B19" s="3">
        <v>17</v>
      </c>
      <c r="C19" s="2" t="s">
        <v>17</v>
      </c>
      <c r="D19" s="3">
        <v>6</v>
      </c>
      <c r="E19" s="2" t="s">
        <v>18</v>
      </c>
      <c r="F19" s="2" t="s">
        <v>21</v>
      </c>
      <c r="G19" s="2" t="s">
        <v>21</v>
      </c>
      <c r="H19" s="2" t="s">
        <v>21</v>
      </c>
      <c r="I19" s="2" t="s">
        <v>21</v>
      </c>
      <c r="J19" s="2" t="s">
        <v>21</v>
      </c>
      <c r="K19" s="3">
        <v>4</v>
      </c>
      <c r="L19" s="2" t="s">
        <v>22</v>
      </c>
      <c r="M19" s="2" t="s">
        <v>36</v>
      </c>
      <c r="N19" s="2" t="s">
        <v>23</v>
      </c>
      <c r="O19" s="2" t="s">
        <v>24</v>
      </c>
      <c r="P19" s="2" t="s">
        <v>26</v>
      </c>
      <c r="Q19" s="2"/>
      <c r="R19" s="3">
        <f>T19*5</f>
        <v>1120</v>
      </c>
      <c r="S19" s="3">
        <f t="shared" si="4"/>
        <v>1344</v>
      </c>
      <c r="T19" s="3">
        <v>224</v>
      </c>
      <c r="U19" s="3">
        <v>2</v>
      </c>
      <c r="V19" s="3">
        <f t="shared" si="0"/>
        <v>134.4</v>
      </c>
      <c r="W19" s="3">
        <f t="shared" si="1"/>
        <v>600</v>
      </c>
      <c r="X19" s="3">
        <f t="shared" si="2"/>
        <v>500</v>
      </c>
      <c r="Y19" s="2"/>
    </row>
    <row r="20" spans="1:25" ht="18" x14ac:dyDescent="0.45">
      <c r="A20" s="3">
        <v>2</v>
      </c>
      <c r="B20" s="3">
        <v>18</v>
      </c>
      <c r="C20" s="2" t="s">
        <v>21</v>
      </c>
      <c r="D20" s="3">
        <v>3</v>
      </c>
      <c r="E20" s="2" t="s">
        <v>31</v>
      </c>
      <c r="F20" s="2" t="s">
        <v>21</v>
      </c>
      <c r="G20" s="2" t="s">
        <v>21</v>
      </c>
      <c r="H20" s="2" t="s">
        <v>21</v>
      </c>
      <c r="I20" s="2" t="s">
        <v>20</v>
      </c>
      <c r="J20" s="2" t="s">
        <v>20</v>
      </c>
      <c r="K20" s="3">
        <v>3</v>
      </c>
      <c r="L20" s="2" t="s">
        <v>33</v>
      </c>
      <c r="M20" s="2" t="s">
        <v>36</v>
      </c>
      <c r="N20" s="2" t="s">
        <v>23</v>
      </c>
      <c r="O20" s="2" t="s">
        <v>39</v>
      </c>
      <c r="P20" s="2" t="s">
        <v>28</v>
      </c>
      <c r="Q20" s="2"/>
      <c r="R20" s="3">
        <f>3*396</f>
        <v>1188</v>
      </c>
      <c r="S20" s="3">
        <v>1188</v>
      </c>
      <c r="T20" s="3">
        <v>660</v>
      </c>
      <c r="U20" s="3">
        <v>5</v>
      </c>
      <c r="V20" s="3">
        <f t="shared" si="0"/>
        <v>396</v>
      </c>
      <c r="W20" s="3">
        <f t="shared" si="1"/>
        <v>180</v>
      </c>
      <c r="X20" s="3">
        <f t="shared" si="2"/>
        <v>180</v>
      </c>
      <c r="Y20" s="2"/>
    </row>
    <row r="21" spans="1:25" ht="18" x14ac:dyDescent="0.45">
      <c r="A21" s="3">
        <v>2</v>
      </c>
      <c r="B21" s="3">
        <v>19</v>
      </c>
      <c r="C21" s="2" t="s">
        <v>17</v>
      </c>
      <c r="D21" s="3">
        <v>4</v>
      </c>
      <c r="E21" s="2" t="s">
        <v>18</v>
      </c>
      <c r="F21" s="2" t="s">
        <v>21</v>
      </c>
      <c r="G21" s="2" t="s">
        <v>21</v>
      </c>
      <c r="H21" s="2" t="s">
        <v>21</v>
      </c>
      <c r="I21" s="2" t="s">
        <v>20</v>
      </c>
      <c r="J21" s="2" t="s">
        <v>20</v>
      </c>
      <c r="K21" s="3">
        <v>6</v>
      </c>
      <c r="L21" s="2" t="s">
        <v>22</v>
      </c>
      <c r="M21" s="2" t="s">
        <v>36</v>
      </c>
      <c r="N21" s="2" t="s">
        <v>23</v>
      </c>
      <c r="O21" s="2" t="s">
        <v>24</v>
      </c>
      <c r="P21" s="2" t="s">
        <v>27</v>
      </c>
      <c r="Q21" s="2"/>
      <c r="R21" s="3">
        <f>T21*3</f>
        <v>846</v>
      </c>
      <c r="S21" s="3">
        <f>D21*T21</f>
        <v>1128</v>
      </c>
      <c r="T21" s="3">
        <v>282</v>
      </c>
      <c r="U21" s="3">
        <v>2</v>
      </c>
      <c r="V21" s="3">
        <f t="shared" si="0"/>
        <v>169.2</v>
      </c>
      <c r="W21" s="3">
        <f t="shared" si="1"/>
        <v>400</v>
      </c>
      <c r="X21" s="3">
        <f t="shared" si="2"/>
        <v>300</v>
      </c>
      <c r="Y21" s="2"/>
    </row>
    <row r="22" spans="1:25" ht="18" x14ac:dyDescent="0.45">
      <c r="A22" s="3">
        <v>2</v>
      </c>
      <c r="B22" s="3">
        <v>20</v>
      </c>
      <c r="C22" s="2" t="s">
        <v>17</v>
      </c>
      <c r="D22" s="3">
        <v>2</v>
      </c>
      <c r="E22" s="2" t="s">
        <v>18</v>
      </c>
      <c r="F22" s="2" t="s">
        <v>21</v>
      </c>
      <c r="G22" s="2" t="s">
        <v>20</v>
      </c>
      <c r="H22" s="2" t="s">
        <v>20</v>
      </c>
      <c r="I22" s="2" t="s">
        <v>20</v>
      </c>
      <c r="J22" s="2" t="s">
        <v>20</v>
      </c>
      <c r="K22" s="3">
        <v>2</v>
      </c>
      <c r="L22" s="2" t="s">
        <v>22</v>
      </c>
      <c r="M22" s="2" t="s">
        <v>36</v>
      </c>
      <c r="N22" s="2" t="s">
        <v>23</v>
      </c>
      <c r="O22" s="2" t="s">
        <v>24</v>
      </c>
      <c r="P22" s="2" t="s">
        <v>26</v>
      </c>
      <c r="Q22" s="2"/>
      <c r="R22" s="3">
        <v>261</v>
      </c>
      <c r="S22" s="3">
        <f>D22*T22</f>
        <v>522</v>
      </c>
      <c r="T22" s="3">
        <v>261</v>
      </c>
      <c r="U22" s="3">
        <v>2</v>
      </c>
      <c r="V22" s="3">
        <f t="shared" si="0"/>
        <v>156.6</v>
      </c>
      <c r="W22" s="3">
        <f t="shared" si="1"/>
        <v>200</v>
      </c>
      <c r="X22" s="3">
        <f t="shared" si="2"/>
        <v>100</v>
      </c>
      <c r="Y22" s="2"/>
    </row>
    <row r="23" spans="1:25" ht="18" x14ac:dyDescent="0.45">
      <c r="A23" s="3">
        <v>2</v>
      </c>
      <c r="B23" s="3">
        <v>21</v>
      </c>
      <c r="C23" s="2" t="s">
        <v>21</v>
      </c>
      <c r="D23" s="3">
        <v>1</v>
      </c>
      <c r="E23" s="2" t="s">
        <v>21</v>
      </c>
      <c r="F23" s="2" t="s">
        <v>20</v>
      </c>
      <c r="G23" s="2" t="s">
        <v>20</v>
      </c>
      <c r="H23" s="2" t="s">
        <v>20</v>
      </c>
      <c r="I23" s="2" t="s">
        <v>20</v>
      </c>
      <c r="J23" s="2" t="s">
        <v>20</v>
      </c>
      <c r="K23" s="3">
        <v>1</v>
      </c>
      <c r="L23" s="2" t="s">
        <v>22</v>
      </c>
      <c r="M23" s="2" t="s">
        <v>46</v>
      </c>
      <c r="N23" s="2" t="s">
        <v>23</v>
      </c>
      <c r="O23" s="2" t="s">
        <v>38</v>
      </c>
      <c r="P23" s="2" t="s">
        <v>28</v>
      </c>
      <c r="Q23" s="2"/>
      <c r="R23" s="3">
        <v>230</v>
      </c>
      <c r="S23" s="3">
        <v>230</v>
      </c>
      <c r="T23" s="3">
        <v>383</v>
      </c>
      <c r="U23" s="3">
        <v>3</v>
      </c>
      <c r="V23" s="3">
        <f t="shared" si="0"/>
        <v>229.79999999999998</v>
      </c>
      <c r="W23" s="3">
        <f t="shared" si="1"/>
        <v>60.052219321148826</v>
      </c>
      <c r="X23" s="3">
        <f t="shared" si="2"/>
        <v>60.052219321148826</v>
      </c>
      <c r="Y23" s="2"/>
    </row>
    <row r="24" spans="1:25" ht="18" x14ac:dyDescent="0.45">
      <c r="A24" s="3">
        <v>2</v>
      </c>
      <c r="B24" s="3">
        <v>22</v>
      </c>
      <c r="C24" s="2" t="s">
        <v>21</v>
      </c>
      <c r="D24" s="3">
        <v>2</v>
      </c>
      <c r="E24" s="2" t="s">
        <v>21</v>
      </c>
      <c r="F24" s="2" t="s">
        <v>21</v>
      </c>
      <c r="G24" s="2" t="s">
        <v>20</v>
      </c>
      <c r="H24" s="2" t="s">
        <v>20</v>
      </c>
      <c r="I24" s="2" t="s">
        <v>20</v>
      </c>
      <c r="J24" s="2" t="s">
        <v>20</v>
      </c>
      <c r="K24" s="3">
        <v>2</v>
      </c>
      <c r="L24" s="2" t="s">
        <v>22</v>
      </c>
      <c r="M24" s="2" t="s">
        <v>46</v>
      </c>
      <c r="N24" s="2" t="s">
        <v>23</v>
      </c>
      <c r="O24" s="2" t="s">
        <v>38</v>
      </c>
      <c r="P24" s="2" t="s">
        <v>26</v>
      </c>
      <c r="Q24" s="2"/>
      <c r="R24" s="3">
        <v>616</v>
      </c>
      <c r="S24" s="3">
        <v>616</v>
      </c>
      <c r="T24" s="3">
        <v>513</v>
      </c>
      <c r="U24" s="3">
        <v>5</v>
      </c>
      <c r="V24" s="3">
        <f t="shared" si="0"/>
        <v>307.8</v>
      </c>
      <c r="W24" s="3">
        <f t="shared" si="1"/>
        <v>120.07797270955164</v>
      </c>
      <c r="X24" s="3">
        <f t="shared" si="2"/>
        <v>120.07797270955164</v>
      </c>
      <c r="Y24" s="2"/>
    </row>
    <row r="25" spans="1:25" ht="18" x14ac:dyDescent="0.45">
      <c r="A25" s="3">
        <v>2</v>
      </c>
      <c r="B25" s="3">
        <v>23</v>
      </c>
      <c r="C25" s="2" t="s">
        <v>18</v>
      </c>
      <c r="D25" s="3">
        <v>1</v>
      </c>
      <c r="E25" s="2" t="s">
        <v>18</v>
      </c>
      <c r="F25" s="2" t="s">
        <v>20</v>
      </c>
      <c r="G25" s="2" t="s">
        <v>20</v>
      </c>
      <c r="H25" s="2" t="s">
        <v>20</v>
      </c>
      <c r="I25" s="2" t="s">
        <v>20</v>
      </c>
      <c r="J25" s="2" t="s">
        <v>20</v>
      </c>
      <c r="K25" s="3">
        <v>0</v>
      </c>
      <c r="L25" s="2" t="s">
        <v>22</v>
      </c>
      <c r="M25" s="2" t="s">
        <v>46</v>
      </c>
      <c r="N25" s="2" t="s">
        <v>23</v>
      </c>
      <c r="O25" s="2" t="s">
        <v>39</v>
      </c>
      <c r="P25" s="2" t="s">
        <v>26</v>
      </c>
      <c r="Q25" s="2"/>
      <c r="R25" s="3">
        <v>0</v>
      </c>
      <c r="S25" s="3">
        <v>31</v>
      </c>
      <c r="T25" s="3">
        <v>31</v>
      </c>
      <c r="U25" s="3">
        <v>0</v>
      </c>
      <c r="V25" s="3">
        <f t="shared" si="0"/>
        <v>18.599999999999998</v>
      </c>
      <c r="W25" s="3">
        <f t="shared" si="1"/>
        <v>100</v>
      </c>
      <c r="X25" s="3">
        <f t="shared" si="2"/>
        <v>0</v>
      </c>
      <c r="Y25" s="2"/>
    </row>
    <row r="26" spans="1:25" ht="18" x14ac:dyDescent="0.45">
      <c r="A26" s="3">
        <v>2</v>
      </c>
      <c r="B26" s="3">
        <v>24</v>
      </c>
      <c r="C26" s="2" t="s">
        <v>17</v>
      </c>
      <c r="D26" s="3">
        <v>3</v>
      </c>
      <c r="E26" s="2" t="s">
        <v>18</v>
      </c>
      <c r="F26" s="2" t="s">
        <v>21</v>
      </c>
      <c r="G26" s="2" t="s">
        <v>21</v>
      </c>
      <c r="H26" s="2" t="s">
        <v>20</v>
      </c>
      <c r="I26" s="2" t="s">
        <v>20</v>
      </c>
      <c r="J26" s="2" t="s">
        <v>20</v>
      </c>
      <c r="K26" s="3">
        <v>2</v>
      </c>
      <c r="L26" s="2" t="s">
        <v>22</v>
      </c>
      <c r="M26" s="2" t="s">
        <v>36</v>
      </c>
      <c r="N26" s="2" t="s">
        <v>23</v>
      </c>
      <c r="O26" s="2" t="s">
        <v>24</v>
      </c>
      <c r="P26" s="2" t="s">
        <v>28</v>
      </c>
      <c r="Q26" s="2"/>
      <c r="R26" s="3">
        <f>T26*2</f>
        <v>370</v>
      </c>
      <c r="S26" s="3">
        <f>3*T26</f>
        <v>555</v>
      </c>
      <c r="T26" s="3">
        <v>185</v>
      </c>
      <c r="U26" s="3">
        <v>1</v>
      </c>
      <c r="V26" s="3">
        <f t="shared" si="0"/>
        <v>111</v>
      </c>
      <c r="W26" s="3">
        <f t="shared" si="1"/>
        <v>300</v>
      </c>
      <c r="X26" s="3">
        <f t="shared" si="2"/>
        <v>200</v>
      </c>
      <c r="Y26" s="2"/>
    </row>
    <row r="27" spans="1:25" ht="18" x14ac:dyDescent="0.45">
      <c r="A27" s="3">
        <v>2</v>
      </c>
      <c r="B27" s="3">
        <v>25</v>
      </c>
      <c r="C27" s="2" t="s">
        <v>21</v>
      </c>
      <c r="D27" s="3">
        <v>3</v>
      </c>
      <c r="E27" s="2" t="s">
        <v>31</v>
      </c>
      <c r="F27" s="2" t="s">
        <v>21</v>
      </c>
      <c r="G27" s="2" t="s">
        <v>21</v>
      </c>
      <c r="H27" s="2" t="s">
        <v>21</v>
      </c>
      <c r="I27" s="2" t="s">
        <v>20</v>
      </c>
      <c r="J27" s="2" t="s">
        <v>20</v>
      </c>
      <c r="K27" s="3">
        <v>3</v>
      </c>
      <c r="L27" s="2" t="s">
        <v>22</v>
      </c>
      <c r="M27" s="2" t="s">
        <v>36</v>
      </c>
      <c r="N27" s="2" t="s">
        <v>23</v>
      </c>
      <c r="O27" s="2" t="s">
        <v>24</v>
      </c>
      <c r="P27" s="2" t="s">
        <v>27</v>
      </c>
      <c r="Q27" s="2"/>
      <c r="R27" s="3">
        <v>288</v>
      </c>
      <c r="S27" s="3">
        <v>288</v>
      </c>
      <c r="T27" s="3">
        <v>160</v>
      </c>
      <c r="U27" s="3">
        <v>1</v>
      </c>
      <c r="V27" s="3">
        <f t="shared" si="0"/>
        <v>96</v>
      </c>
      <c r="W27" s="3">
        <f t="shared" si="1"/>
        <v>180</v>
      </c>
      <c r="X27" s="3">
        <f t="shared" si="2"/>
        <v>180</v>
      </c>
      <c r="Y27" s="2"/>
    </row>
    <row r="28" spans="1:25" ht="18" x14ac:dyDescent="0.45">
      <c r="A28" s="3">
        <v>2</v>
      </c>
      <c r="B28" s="3">
        <v>26</v>
      </c>
      <c r="C28" s="2" t="s">
        <v>21</v>
      </c>
      <c r="D28" s="3">
        <v>1</v>
      </c>
      <c r="E28" s="2" t="s">
        <v>31</v>
      </c>
      <c r="F28" s="2" t="s">
        <v>21</v>
      </c>
      <c r="G28" s="2" t="s">
        <v>20</v>
      </c>
      <c r="H28" s="2" t="s">
        <v>20</v>
      </c>
      <c r="I28" s="2" t="s">
        <v>20</v>
      </c>
      <c r="J28" s="2" t="s">
        <v>20</v>
      </c>
      <c r="K28" s="3">
        <v>3</v>
      </c>
      <c r="L28" s="2" t="s">
        <v>22</v>
      </c>
      <c r="M28" s="2" t="s">
        <v>36</v>
      </c>
      <c r="N28" s="2" t="s">
        <v>23</v>
      </c>
      <c r="O28" s="2" t="s">
        <v>24</v>
      </c>
      <c r="P28" s="2" t="s">
        <v>27</v>
      </c>
      <c r="Q28" s="2"/>
      <c r="R28" s="3">
        <v>83</v>
      </c>
      <c r="S28" s="3">
        <v>83</v>
      </c>
      <c r="T28" s="3">
        <v>139</v>
      </c>
      <c r="U28" s="3">
        <v>1</v>
      </c>
      <c r="V28" s="3">
        <f t="shared" si="0"/>
        <v>83.399999999999991</v>
      </c>
      <c r="W28" s="3">
        <f t="shared" si="1"/>
        <v>59.712230215827333</v>
      </c>
      <c r="X28" s="3">
        <f t="shared" si="2"/>
        <v>59.712230215827333</v>
      </c>
      <c r="Y28" s="2"/>
    </row>
    <row r="29" spans="1:25" ht="18" x14ac:dyDescent="0.45">
      <c r="A29" s="3">
        <v>2</v>
      </c>
      <c r="B29" s="3">
        <v>27</v>
      </c>
      <c r="C29" s="2" t="s">
        <v>21</v>
      </c>
      <c r="D29" s="3">
        <v>2</v>
      </c>
      <c r="E29" s="2" t="s">
        <v>31</v>
      </c>
      <c r="F29" s="2" t="s">
        <v>21</v>
      </c>
      <c r="G29" s="2" t="s">
        <v>21</v>
      </c>
      <c r="H29" s="2" t="s">
        <v>20</v>
      </c>
      <c r="I29" s="2" t="s">
        <v>20</v>
      </c>
      <c r="J29" s="2" t="s">
        <v>20</v>
      </c>
      <c r="K29" s="3">
        <v>2</v>
      </c>
      <c r="L29" s="2" t="s">
        <v>22</v>
      </c>
      <c r="M29" s="2" t="s">
        <v>36</v>
      </c>
      <c r="N29" s="2" t="s">
        <v>23</v>
      </c>
      <c r="O29" s="2" t="s">
        <v>24</v>
      </c>
      <c r="P29" s="2" t="s">
        <v>27</v>
      </c>
      <c r="Q29" s="2"/>
      <c r="R29" s="3">
        <v>182</v>
      </c>
      <c r="S29" s="3">
        <v>182</v>
      </c>
      <c r="T29" s="3">
        <v>152</v>
      </c>
      <c r="U29" s="3">
        <v>1</v>
      </c>
      <c r="V29" s="3">
        <f t="shared" si="0"/>
        <v>91.2</v>
      </c>
      <c r="W29" s="3">
        <f t="shared" si="1"/>
        <v>119.73684210526316</v>
      </c>
      <c r="X29" s="3">
        <f t="shared" si="2"/>
        <v>119.73684210526316</v>
      </c>
      <c r="Y29" s="2"/>
    </row>
    <row r="30" spans="1:25" ht="18" x14ac:dyDescent="0.45">
      <c r="A30" s="3">
        <v>2</v>
      </c>
      <c r="B30" s="3">
        <v>28</v>
      </c>
      <c r="C30" s="2" t="s">
        <v>21</v>
      </c>
      <c r="D30" s="3">
        <v>2</v>
      </c>
      <c r="E30" s="2" t="s">
        <v>31</v>
      </c>
      <c r="F30" s="2" t="s">
        <v>21</v>
      </c>
      <c r="G30" s="2" t="s">
        <v>21</v>
      </c>
      <c r="H30" s="2" t="s">
        <v>20</v>
      </c>
      <c r="I30" s="2" t="s">
        <v>20</v>
      </c>
      <c r="J30" s="2" t="s">
        <v>20</v>
      </c>
      <c r="K30" s="3">
        <v>3</v>
      </c>
      <c r="L30" s="2" t="s">
        <v>22</v>
      </c>
      <c r="M30" s="2" t="s">
        <v>36</v>
      </c>
      <c r="N30" s="2" t="s">
        <v>23</v>
      </c>
      <c r="O30" s="2" t="s">
        <v>24</v>
      </c>
      <c r="P30" s="2" t="s">
        <v>26</v>
      </c>
      <c r="Q30" s="2"/>
      <c r="R30" s="3">
        <v>170</v>
      </c>
      <c r="S30" s="3">
        <v>170</v>
      </c>
      <c r="T30" s="3">
        <v>142</v>
      </c>
      <c r="U30" s="3">
        <v>1</v>
      </c>
      <c r="V30" s="3">
        <f t="shared" si="0"/>
        <v>85.2</v>
      </c>
      <c r="W30" s="3">
        <f t="shared" si="1"/>
        <v>119.71830985915493</v>
      </c>
      <c r="X30" s="3">
        <f t="shared" si="2"/>
        <v>119.71830985915493</v>
      </c>
      <c r="Y30" s="2"/>
    </row>
    <row r="31" spans="1:25" ht="18" x14ac:dyDescent="0.45">
      <c r="A31" s="3">
        <v>2</v>
      </c>
      <c r="B31" s="3">
        <v>29</v>
      </c>
      <c r="C31" s="2" t="s">
        <v>21</v>
      </c>
      <c r="D31" s="3">
        <v>2</v>
      </c>
      <c r="E31" s="2" t="s">
        <v>31</v>
      </c>
      <c r="F31" s="2" t="s">
        <v>21</v>
      </c>
      <c r="G31" s="2" t="s">
        <v>21</v>
      </c>
      <c r="H31" s="2" t="s">
        <v>20</v>
      </c>
      <c r="I31" s="2" t="s">
        <v>20</v>
      </c>
      <c r="J31" s="2" t="s">
        <v>20</v>
      </c>
      <c r="K31" s="3">
        <v>2</v>
      </c>
      <c r="L31" s="2" t="s">
        <v>22</v>
      </c>
      <c r="M31" s="2" t="s">
        <v>36</v>
      </c>
      <c r="N31" s="2" t="s">
        <v>23</v>
      </c>
      <c r="O31" s="2" t="s">
        <v>39</v>
      </c>
      <c r="P31" s="2" t="s">
        <v>28</v>
      </c>
      <c r="Q31" s="2"/>
      <c r="R31" s="3">
        <v>176</v>
      </c>
      <c r="S31" s="3">
        <v>176</v>
      </c>
      <c r="T31" s="3">
        <v>147</v>
      </c>
      <c r="U31" s="3">
        <v>1</v>
      </c>
      <c r="V31" s="3">
        <f t="shared" si="0"/>
        <v>88.2</v>
      </c>
      <c r="W31" s="3">
        <f t="shared" si="1"/>
        <v>119.72789115646259</v>
      </c>
      <c r="X31" s="3">
        <f t="shared" si="2"/>
        <v>119.72789115646259</v>
      </c>
      <c r="Y31" s="2"/>
    </row>
    <row r="32" spans="1:25" ht="18" x14ac:dyDescent="0.45">
      <c r="A32" s="3">
        <v>2</v>
      </c>
      <c r="B32" s="3">
        <v>30</v>
      </c>
      <c r="C32" s="2" t="s">
        <v>21</v>
      </c>
      <c r="D32" s="3">
        <v>3</v>
      </c>
      <c r="E32" s="2" t="s">
        <v>31</v>
      </c>
      <c r="F32" s="2" t="s">
        <v>21</v>
      </c>
      <c r="G32" s="2" t="s">
        <v>21</v>
      </c>
      <c r="H32" s="2" t="s">
        <v>21</v>
      </c>
      <c r="I32" s="2" t="s">
        <v>20</v>
      </c>
      <c r="J32" s="2" t="s">
        <v>20</v>
      </c>
      <c r="K32" s="3">
        <v>6</v>
      </c>
      <c r="L32" s="2" t="s">
        <v>22</v>
      </c>
      <c r="M32" s="2" t="s">
        <v>36</v>
      </c>
      <c r="N32" s="2" t="s">
        <v>23</v>
      </c>
      <c r="O32" s="2" t="s">
        <v>24</v>
      </c>
      <c r="P32" s="2" t="s">
        <v>26</v>
      </c>
      <c r="Q32" s="2"/>
      <c r="R32" s="3">
        <v>369</v>
      </c>
      <c r="S32" s="3">
        <v>369</v>
      </c>
      <c r="T32" s="3">
        <v>205</v>
      </c>
      <c r="U32" s="3">
        <v>2</v>
      </c>
      <c r="V32" s="3">
        <f t="shared" si="0"/>
        <v>123</v>
      </c>
      <c r="W32" s="3">
        <f t="shared" si="1"/>
        <v>180</v>
      </c>
      <c r="X32" s="3">
        <f t="shared" si="2"/>
        <v>180</v>
      </c>
      <c r="Y32" s="2"/>
    </row>
    <row r="33" spans="1:25" ht="18" x14ac:dyDescent="0.45">
      <c r="A33" s="3">
        <v>2</v>
      </c>
      <c r="B33" s="3">
        <v>31</v>
      </c>
      <c r="C33" s="2" t="s">
        <v>21</v>
      </c>
      <c r="D33" s="3">
        <v>1</v>
      </c>
      <c r="E33" s="2" t="s">
        <v>21</v>
      </c>
      <c r="F33" s="2" t="s">
        <v>20</v>
      </c>
      <c r="G33" s="2" t="s">
        <v>20</v>
      </c>
      <c r="H33" s="2" t="s">
        <v>20</v>
      </c>
      <c r="I33" s="2" t="s">
        <v>20</v>
      </c>
      <c r="J33" s="2" t="s">
        <v>20</v>
      </c>
      <c r="K33" s="3">
        <v>1</v>
      </c>
      <c r="L33" s="2" t="s">
        <v>35</v>
      </c>
      <c r="M33" s="2" t="s">
        <v>46</v>
      </c>
      <c r="N33" s="2" t="s">
        <v>37</v>
      </c>
      <c r="O33" s="2" t="s">
        <v>38</v>
      </c>
      <c r="P33" s="2" t="s">
        <v>28</v>
      </c>
      <c r="Q33" s="2"/>
      <c r="R33" s="3">
        <v>42</v>
      </c>
      <c r="S33" s="3">
        <v>42</v>
      </c>
      <c r="T33" s="3">
        <v>70</v>
      </c>
      <c r="U33" s="3">
        <v>0</v>
      </c>
      <c r="V33" s="3">
        <f t="shared" si="0"/>
        <v>42</v>
      </c>
      <c r="W33" s="3">
        <f t="shared" si="1"/>
        <v>60</v>
      </c>
      <c r="X33" s="3">
        <f t="shared" si="2"/>
        <v>60</v>
      </c>
      <c r="Y33" s="2"/>
    </row>
    <row r="34" spans="1:25" ht="18" x14ac:dyDescent="0.45">
      <c r="A34" s="3">
        <v>2</v>
      </c>
      <c r="B34" s="3">
        <v>32</v>
      </c>
      <c r="C34" s="2" t="s">
        <v>29</v>
      </c>
      <c r="D34" s="3">
        <v>2</v>
      </c>
      <c r="E34" s="2" t="s">
        <v>29</v>
      </c>
      <c r="F34" s="2" t="s">
        <v>29</v>
      </c>
      <c r="G34" s="2" t="s">
        <v>20</v>
      </c>
      <c r="H34" s="2" t="s">
        <v>20</v>
      </c>
      <c r="I34" s="2" t="s">
        <v>20</v>
      </c>
      <c r="J34" s="2" t="s">
        <v>20</v>
      </c>
      <c r="K34" s="3">
        <v>0</v>
      </c>
      <c r="L34" s="2" t="s">
        <v>22</v>
      </c>
      <c r="M34" s="2" t="s">
        <v>36</v>
      </c>
      <c r="N34" s="2" t="s">
        <v>23</v>
      </c>
      <c r="O34" s="2" t="s">
        <v>24</v>
      </c>
      <c r="P34" s="2" t="s">
        <v>28</v>
      </c>
      <c r="Q34" s="2"/>
      <c r="R34" s="3">
        <v>0</v>
      </c>
      <c r="S34" s="3">
        <f>2*V34</f>
        <v>171.6</v>
      </c>
      <c r="T34" s="3">
        <v>143</v>
      </c>
      <c r="U34" s="3">
        <v>1</v>
      </c>
      <c r="V34" s="3">
        <f t="shared" si="0"/>
        <v>85.8</v>
      </c>
      <c r="W34" s="3">
        <f t="shared" si="1"/>
        <v>120</v>
      </c>
      <c r="X34" s="3">
        <f t="shared" si="2"/>
        <v>0</v>
      </c>
      <c r="Y34" s="2"/>
    </row>
    <row r="35" spans="1:25" ht="18" x14ac:dyDescent="0.45">
      <c r="K35" s="3">
        <f>SUM(K3:K34)</f>
        <v>46</v>
      </c>
      <c r="T35" s="4">
        <f>SUM(T3:T34)</f>
        <v>7304</v>
      </c>
    </row>
    <row r="37" spans="1:25" ht="18" x14ac:dyDescent="0.45">
      <c r="K37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7"/>
  <sheetViews>
    <sheetView rightToLeft="1" zoomScale="115" zoomScaleNormal="115" workbookViewId="0">
      <pane ySplit="1065" topLeftCell="A19" activePane="bottomLeft"/>
      <selection activeCell="U1" sqref="U1:U1048576"/>
      <selection pane="bottomLeft" activeCell="O27" sqref="O27"/>
    </sheetView>
  </sheetViews>
  <sheetFormatPr defaultRowHeight="15" x14ac:dyDescent="0.25"/>
  <cols>
    <col min="11" max="11" width="13.28515625" style="4" customWidth="1"/>
    <col min="12" max="12" width="21.85546875" customWidth="1"/>
    <col min="13" max="13" width="16" customWidth="1"/>
    <col min="15" max="15" width="13.7109375" bestFit="1" customWidth="1"/>
    <col min="17" max="17" width="6.42578125" customWidth="1"/>
    <col min="18" max="18" width="6.5703125" style="4" customWidth="1"/>
    <col min="19" max="19" width="7.85546875" style="4" customWidth="1"/>
    <col min="20" max="21" width="9.140625" style="4"/>
    <col min="22" max="22" width="12.140625" style="4" customWidth="1"/>
    <col min="23" max="23" width="12.28515625" style="4" customWidth="1"/>
    <col min="24" max="24" width="15.85546875" style="4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3</v>
      </c>
      <c r="B3" s="3">
        <v>1</v>
      </c>
      <c r="C3" s="2" t="s">
        <v>17</v>
      </c>
      <c r="D3" s="3">
        <v>2</v>
      </c>
      <c r="E3" s="2" t="s">
        <v>18</v>
      </c>
      <c r="F3" s="2" t="s">
        <v>21</v>
      </c>
      <c r="G3" s="2"/>
      <c r="H3" s="2" t="s">
        <v>20</v>
      </c>
      <c r="I3" s="2" t="s">
        <v>20</v>
      </c>
      <c r="J3" s="2" t="s">
        <v>20</v>
      </c>
      <c r="K3" s="3">
        <v>2</v>
      </c>
      <c r="L3" s="2" t="s">
        <v>22</v>
      </c>
      <c r="M3" s="2" t="s">
        <v>36</v>
      </c>
      <c r="N3" s="2" t="s">
        <v>23</v>
      </c>
      <c r="O3" s="2" t="s">
        <v>24</v>
      </c>
      <c r="P3" s="2" t="s">
        <v>40</v>
      </c>
      <c r="Q3" s="2"/>
      <c r="R3" s="3">
        <f>T3</f>
        <v>402</v>
      </c>
      <c r="S3" s="3">
        <f>D3*T3</f>
        <v>804</v>
      </c>
      <c r="T3" s="3">
        <v>402</v>
      </c>
      <c r="U3" s="3">
        <v>4</v>
      </c>
      <c r="V3" s="3">
        <f>T3*0.6</f>
        <v>241.2</v>
      </c>
      <c r="W3" s="3">
        <f>S3/T3*100</f>
        <v>200</v>
      </c>
      <c r="X3" s="3">
        <f>R3/T3*100</f>
        <v>100</v>
      </c>
      <c r="Y3" s="2"/>
    </row>
    <row r="4" spans="1:25" ht="18" x14ac:dyDescent="0.45">
      <c r="A4" s="3">
        <v>3</v>
      </c>
      <c r="B4" s="3">
        <v>2</v>
      </c>
      <c r="C4" s="2" t="s">
        <v>17</v>
      </c>
      <c r="D4" s="3">
        <v>5</v>
      </c>
      <c r="E4" s="2" t="s">
        <v>18</v>
      </c>
      <c r="F4" s="2" t="s">
        <v>21</v>
      </c>
      <c r="G4" s="2" t="s">
        <v>21</v>
      </c>
      <c r="H4" s="2" t="s">
        <v>21</v>
      </c>
      <c r="I4" s="2" t="s">
        <v>21</v>
      </c>
      <c r="J4" s="2" t="s">
        <v>20</v>
      </c>
      <c r="K4" s="3">
        <v>4</v>
      </c>
      <c r="L4" s="2" t="s">
        <v>22</v>
      </c>
      <c r="M4" s="2" t="s">
        <v>36</v>
      </c>
      <c r="N4" s="2" t="s">
        <v>23</v>
      </c>
      <c r="O4" s="2" t="s">
        <v>24</v>
      </c>
      <c r="P4" s="2" t="s">
        <v>28</v>
      </c>
      <c r="Q4" s="2"/>
      <c r="R4" s="3">
        <f>T4*4</f>
        <v>584</v>
      </c>
      <c r="S4" s="3">
        <f>D4*T4</f>
        <v>730</v>
      </c>
      <c r="T4" s="3">
        <v>146</v>
      </c>
      <c r="U4" s="3">
        <v>1</v>
      </c>
      <c r="V4" s="3">
        <f t="shared" ref="V4:V67" si="0">T4*0.6</f>
        <v>87.6</v>
      </c>
      <c r="W4" s="3">
        <f t="shared" ref="W4:W67" si="1">S4/T4*100</f>
        <v>500</v>
      </c>
      <c r="X4" s="3">
        <f t="shared" ref="X4:X67" si="2">R4/T4*100</f>
        <v>400</v>
      </c>
      <c r="Y4" s="2"/>
    </row>
    <row r="5" spans="1:25" ht="18" x14ac:dyDescent="0.45">
      <c r="A5" s="3">
        <v>3</v>
      </c>
      <c r="B5" s="3">
        <v>3</v>
      </c>
      <c r="C5" s="2" t="s">
        <v>21</v>
      </c>
      <c r="D5" s="3">
        <v>1</v>
      </c>
      <c r="E5" s="2" t="s">
        <v>21</v>
      </c>
      <c r="F5" s="2" t="s">
        <v>20</v>
      </c>
      <c r="G5" s="2" t="s">
        <v>20</v>
      </c>
      <c r="H5" s="2" t="s">
        <v>20</v>
      </c>
      <c r="I5" s="2" t="s">
        <v>20</v>
      </c>
      <c r="J5" s="2" t="s">
        <v>20</v>
      </c>
      <c r="K5" s="3">
        <v>1</v>
      </c>
      <c r="L5" s="2" t="s">
        <v>35</v>
      </c>
      <c r="M5" s="2" t="s">
        <v>46</v>
      </c>
      <c r="N5" s="2" t="s">
        <v>37</v>
      </c>
      <c r="O5" s="2" t="s">
        <v>38</v>
      </c>
      <c r="P5" s="2" t="s">
        <v>26</v>
      </c>
      <c r="Q5" s="2"/>
      <c r="R5" s="3">
        <v>325</v>
      </c>
      <c r="S5" s="3">
        <v>325</v>
      </c>
      <c r="T5" s="3">
        <v>542</v>
      </c>
      <c r="U5" s="3">
        <v>5</v>
      </c>
      <c r="V5" s="3">
        <f t="shared" si="0"/>
        <v>325.2</v>
      </c>
      <c r="W5" s="3">
        <f t="shared" si="1"/>
        <v>59.963099630996311</v>
      </c>
      <c r="X5" s="3">
        <f t="shared" si="2"/>
        <v>59.963099630996311</v>
      </c>
      <c r="Y5" s="2"/>
    </row>
    <row r="6" spans="1:25" ht="18" x14ac:dyDescent="0.45">
      <c r="A6" s="3">
        <v>3</v>
      </c>
      <c r="B6" s="3">
        <v>4</v>
      </c>
      <c r="C6" s="2" t="s">
        <v>18</v>
      </c>
      <c r="D6" s="3">
        <v>4</v>
      </c>
      <c r="E6" s="2" t="s">
        <v>18</v>
      </c>
      <c r="F6" s="2" t="s">
        <v>18</v>
      </c>
      <c r="G6" s="2" t="s">
        <v>18</v>
      </c>
      <c r="H6" s="2" t="s">
        <v>18</v>
      </c>
      <c r="I6" s="2" t="s">
        <v>20</v>
      </c>
      <c r="J6" s="2" t="s">
        <v>20</v>
      </c>
      <c r="K6" s="3">
        <v>0</v>
      </c>
      <c r="L6" s="2" t="s">
        <v>22</v>
      </c>
      <c r="M6" s="2" t="s">
        <v>36</v>
      </c>
      <c r="N6" s="2" t="s">
        <v>23</v>
      </c>
      <c r="O6" s="2" t="s">
        <v>24</v>
      </c>
      <c r="P6" s="2" t="s">
        <v>40</v>
      </c>
      <c r="Q6" s="2"/>
      <c r="R6" s="3">
        <v>0</v>
      </c>
      <c r="S6" s="3">
        <f>D6*T6</f>
        <v>1292</v>
      </c>
      <c r="T6" s="3">
        <v>323</v>
      </c>
      <c r="U6" s="3">
        <v>3</v>
      </c>
      <c r="V6" s="3">
        <f t="shared" si="0"/>
        <v>193.79999999999998</v>
      </c>
      <c r="W6" s="3">
        <f t="shared" si="1"/>
        <v>400</v>
      </c>
      <c r="X6" s="3">
        <f t="shared" si="2"/>
        <v>0</v>
      </c>
      <c r="Y6" s="2"/>
    </row>
    <row r="7" spans="1:25" ht="18" x14ac:dyDescent="0.45">
      <c r="A7" s="3">
        <v>3</v>
      </c>
      <c r="B7" s="3">
        <v>5</v>
      </c>
      <c r="C7" s="2" t="s">
        <v>21</v>
      </c>
      <c r="D7" s="3">
        <v>1</v>
      </c>
      <c r="E7" s="2" t="s">
        <v>21</v>
      </c>
      <c r="F7" s="2" t="s">
        <v>20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1</v>
      </c>
      <c r="L7" s="2" t="s">
        <v>22</v>
      </c>
      <c r="M7" s="2" t="s">
        <v>46</v>
      </c>
      <c r="N7" s="2" t="s">
        <v>23</v>
      </c>
      <c r="O7" s="2" t="s">
        <v>24</v>
      </c>
      <c r="P7" s="2" t="s">
        <v>26</v>
      </c>
      <c r="Q7" s="2"/>
      <c r="R7" s="3">
        <v>230</v>
      </c>
      <c r="S7" s="3">
        <v>230</v>
      </c>
      <c r="T7" s="3">
        <v>384</v>
      </c>
      <c r="U7" s="3">
        <v>3</v>
      </c>
      <c r="V7" s="3">
        <f t="shared" si="0"/>
        <v>230.39999999999998</v>
      </c>
      <c r="W7" s="3">
        <f t="shared" si="1"/>
        <v>59.895833333333336</v>
      </c>
      <c r="X7" s="3">
        <f t="shared" si="2"/>
        <v>59.895833333333336</v>
      </c>
      <c r="Y7" s="2"/>
    </row>
    <row r="8" spans="1:25" ht="18" x14ac:dyDescent="0.45">
      <c r="A8" s="3">
        <v>3</v>
      </c>
      <c r="B8" s="3">
        <v>6</v>
      </c>
      <c r="C8" s="2" t="s">
        <v>21</v>
      </c>
      <c r="D8" s="3">
        <v>1</v>
      </c>
      <c r="E8" s="2" t="s">
        <v>21</v>
      </c>
      <c r="F8" s="2" t="s">
        <v>20</v>
      </c>
      <c r="G8" s="2" t="s">
        <v>20</v>
      </c>
      <c r="H8" s="2" t="s">
        <v>20</v>
      </c>
      <c r="I8" s="2" t="s">
        <v>20</v>
      </c>
      <c r="J8" s="2" t="s">
        <v>20</v>
      </c>
      <c r="K8" s="3">
        <v>1</v>
      </c>
      <c r="L8" s="2" t="s">
        <v>22</v>
      </c>
      <c r="M8" s="2" t="s">
        <v>46</v>
      </c>
      <c r="N8" s="2" t="s">
        <v>47</v>
      </c>
      <c r="O8" s="2" t="s">
        <v>24</v>
      </c>
      <c r="P8" s="2" t="s">
        <v>28</v>
      </c>
      <c r="Q8" s="2"/>
      <c r="R8" s="3">
        <v>240</v>
      </c>
      <c r="S8" s="3">
        <v>240</v>
      </c>
      <c r="T8" s="3">
        <v>400</v>
      </c>
      <c r="U8" s="3">
        <v>4</v>
      </c>
      <c r="V8" s="3">
        <f t="shared" si="0"/>
        <v>240</v>
      </c>
      <c r="W8" s="3">
        <f t="shared" si="1"/>
        <v>60</v>
      </c>
      <c r="X8" s="3">
        <f t="shared" si="2"/>
        <v>60</v>
      </c>
      <c r="Y8" s="2"/>
    </row>
    <row r="9" spans="1:25" ht="18" x14ac:dyDescent="0.45">
      <c r="A9" s="3">
        <v>3</v>
      </c>
      <c r="B9" s="3">
        <v>7</v>
      </c>
      <c r="C9" s="2" t="s">
        <v>17</v>
      </c>
      <c r="D9" s="3">
        <v>3</v>
      </c>
      <c r="E9" s="2" t="s">
        <v>18</v>
      </c>
      <c r="F9" s="2" t="s">
        <v>21</v>
      </c>
      <c r="G9" s="2" t="s">
        <v>21</v>
      </c>
      <c r="H9" s="2" t="s">
        <v>20</v>
      </c>
      <c r="I9" s="2" t="s">
        <v>20</v>
      </c>
      <c r="J9" s="2" t="s">
        <v>20</v>
      </c>
      <c r="K9" s="3">
        <v>2</v>
      </c>
      <c r="L9" s="2" t="s">
        <v>22</v>
      </c>
      <c r="M9" s="2" t="s">
        <v>36</v>
      </c>
      <c r="N9" s="2" t="s">
        <v>23</v>
      </c>
      <c r="O9" s="2" t="s">
        <v>24</v>
      </c>
      <c r="P9" s="2" t="s">
        <v>26</v>
      </c>
      <c r="Q9" s="2"/>
      <c r="R9" s="3">
        <f>T9*2</f>
        <v>322</v>
      </c>
      <c r="S9" s="3">
        <f>D9*T9</f>
        <v>483</v>
      </c>
      <c r="T9" s="3">
        <v>161</v>
      </c>
      <c r="U9" s="3">
        <v>1</v>
      </c>
      <c r="V9" s="3">
        <f t="shared" si="0"/>
        <v>96.6</v>
      </c>
      <c r="W9" s="3">
        <f t="shared" si="1"/>
        <v>300</v>
      </c>
      <c r="X9" s="3">
        <f t="shared" si="2"/>
        <v>200</v>
      </c>
      <c r="Y9" s="2"/>
    </row>
    <row r="10" spans="1:25" ht="18" x14ac:dyDescent="0.45">
      <c r="A10" s="3">
        <v>3</v>
      </c>
      <c r="B10" s="3">
        <v>8</v>
      </c>
      <c r="C10" s="2" t="s">
        <v>21</v>
      </c>
      <c r="D10" s="3">
        <v>1</v>
      </c>
      <c r="E10" s="2" t="s">
        <v>21</v>
      </c>
      <c r="F10" s="2" t="s">
        <v>20</v>
      </c>
      <c r="G10" s="2" t="s">
        <v>20</v>
      </c>
      <c r="H10" s="2" t="s">
        <v>20</v>
      </c>
      <c r="I10" s="2" t="s">
        <v>20</v>
      </c>
      <c r="J10" s="2" t="s">
        <v>20</v>
      </c>
      <c r="K10" s="3">
        <v>1</v>
      </c>
      <c r="L10" s="2" t="s">
        <v>22</v>
      </c>
      <c r="M10" s="2" t="s">
        <v>46</v>
      </c>
      <c r="N10" s="2" t="s">
        <v>23</v>
      </c>
      <c r="O10" s="2" t="s">
        <v>24</v>
      </c>
      <c r="P10" s="2" t="s">
        <v>28</v>
      </c>
      <c r="Q10" s="2"/>
      <c r="R10" s="3">
        <v>85</v>
      </c>
      <c r="S10" s="3">
        <v>85</v>
      </c>
      <c r="T10" s="3">
        <v>142</v>
      </c>
      <c r="U10" s="3">
        <v>1</v>
      </c>
      <c r="V10" s="3">
        <f t="shared" si="0"/>
        <v>85.2</v>
      </c>
      <c r="W10" s="3">
        <f t="shared" si="1"/>
        <v>59.859154929577464</v>
      </c>
      <c r="X10" s="3">
        <f t="shared" si="2"/>
        <v>59.859154929577464</v>
      </c>
      <c r="Y10" s="2"/>
    </row>
    <row r="11" spans="1:25" ht="18" x14ac:dyDescent="0.45">
      <c r="A11" s="3">
        <v>3</v>
      </c>
      <c r="B11" s="3">
        <v>9</v>
      </c>
      <c r="C11" s="2" t="s">
        <v>42</v>
      </c>
      <c r="D11" s="3">
        <v>1</v>
      </c>
      <c r="E11" s="2" t="s">
        <v>20</v>
      </c>
      <c r="F11" s="2" t="s">
        <v>20</v>
      </c>
      <c r="G11" s="2" t="s">
        <v>20</v>
      </c>
      <c r="H11" s="2" t="s">
        <v>20</v>
      </c>
      <c r="I11" s="2" t="s">
        <v>20</v>
      </c>
      <c r="J11" s="2" t="s">
        <v>20</v>
      </c>
      <c r="K11" s="3">
        <v>0</v>
      </c>
      <c r="L11" s="2" t="s">
        <v>42</v>
      </c>
      <c r="M11" s="2" t="s">
        <v>20</v>
      </c>
      <c r="N11" s="2" t="s">
        <v>20</v>
      </c>
      <c r="O11" s="2" t="s">
        <v>38</v>
      </c>
      <c r="P11" s="2" t="s">
        <v>28</v>
      </c>
      <c r="Q11" s="2"/>
      <c r="R11" s="3">
        <v>168</v>
      </c>
      <c r="S11" s="3">
        <v>168</v>
      </c>
      <c r="T11" s="3">
        <v>280</v>
      </c>
      <c r="U11" s="3">
        <v>2</v>
      </c>
      <c r="V11" s="3">
        <f t="shared" si="0"/>
        <v>168</v>
      </c>
      <c r="W11" s="3">
        <f t="shared" si="1"/>
        <v>60</v>
      </c>
      <c r="X11" s="3">
        <f t="shared" si="2"/>
        <v>60</v>
      </c>
      <c r="Y11" s="2"/>
    </row>
    <row r="12" spans="1:25" ht="18" x14ac:dyDescent="0.45">
      <c r="A12" s="3">
        <v>3</v>
      </c>
      <c r="B12" s="3">
        <v>10</v>
      </c>
      <c r="C12" s="2" t="s">
        <v>21</v>
      </c>
      <c r="D12" s="3">
        <v>1</v>
      </c>
      <c r="E12" s="2" t="s">
        <v>31</v>
      </c>
      <c r="F12" s="2" t="s">
        <v>21</v>
      </c>
      <c r="G12" s="2" t="s">
        <v>20</v>
      </c>
      <c r="H12" s="2" t="s">
        <v>20</v>
      </c>
      <c r="I12" s="2" t="s">
        <v>20</v>
      </c>
      <c r="J12" s="2" t="s">
        <v>20</v>
      </c>
      <c r="K12" s="3">
        <v>1</v>
      </c>
      <c r="L12" s="2" t="s">
        <v>22</v>
      </c>
      <c r="M12" s="2" t="s">
        <v>36</v>
      </c>
      <c r="N12" s="2" t="s">
        <v>23</v>
      </c>
      <c r="O12" s="2" t="s">
        <v>24</v>
      </c>
      <c r="P12" s="2" t="s">
        <v>26</v>
      </c>
      <c r="Q12" s="2"/>
      <c r="R12" s="3">
        <v>70</v>
      </c>
      <c r="S12" s="3">
        <v>70</v>
      </c>
      <c r="T12" s="3">
        <v>117</v>
      </c>
      <c r="U12" s="3">
        <v>1</v>
      </c>
      <c r="V12" s="3">
        <f t="shared" si="0"/>
        <v>70.2</v>
      </c>
      <c r="W12" s="3">
        <f t="shared" si="1"/>
        <v>59.82905982905983</v>
      </c>
      <c r="X12" s="3">
        <f t="shared" si="2"/>
        <v>59.82905982905983</v>
      </c>
      <c r="Y12" s="2"/>
    </row>
    <row r="13" spans="1:25" ht="18" x14ac:dyDescent="0.45">
      <c r="A13" s="3">
        <v>3</v>
      </c>
      <c r="B13" s="3">
        <v>11</v>
      </c>
      <c r="C13" s="2" t="s">
        <v>21</v>
      </c>
      <c r="D13" s="3">
        <v>1</v>
      </c>
      <c r="E13" s="2" t="s">
        <v>31</v>
      </c>
      <c r="F13" s="2" t="s">
        <v>21</v>
      </c>
      <c r="G13" s="2" t="s">
        <v>20</v>
      </c>
      <c r="H13" s="2" t="s">
        <v>20</v>
      </c>
      <c r="I13" s="2" t="s">
        <v>20</v>
      </c>
      <c r="J13" s="2" t="s">
        <v>20</v>
      </c>
      <c r="K13" s="3">
        <v>2</v>
      </c>
      <c r="L13" s="2" t="s">
        <v>22</v>
      </c>
      <c r="M13" s="2" t="s">
        <v>36</v>
      </c>
      <c r="N13" s="2" t="s">
        <v>23</v>
      </c>
      <c r="O13" s="2" t="s">
        <v>24</v>
      </c>
      <c r="P13" s="2" t="s">
        <v>26</v>
      </c>
      <c r="Q13" s="2"/>
      <c r="R13" s="3">
        <v>97</v>
      </c>
      <c r="S13" s="3">
        <v>97</v>
      </c>
      <c r="T13" s="3">
        <v>162</v>
      </c>
      <c r="U13" s="3">
        <v>1</v>
      </c>
      <c r="V13" s="3">
        <f t="shared" si="0"/>
        <v>97.2</v>
      </c>
      <c r="W13" s="3">
        <f t="shared" si="1"/>
        <v>59.876543209876544</v>
      </c>
      <c r="X13" s="3">
        <f t="shared" si="2"/>
        <v>59.876543209876544</v>
      </c>
      <c r="Y13" s="2"/>
    </row>
    <row r="14" spans="1:25" ht="18" x14ac:dyDescent="0.45">
      <c r="A14" s="3">
        <v>3</v>
      </c>
      <c r="B14" s="3">
        <v>12</v>
      </c>
      <c r="C14" s="2" t="s">
        <v>21</v>
      </c>
      <c r="D14" s="3">
        <v>1</v>
      </c>
      <c r="E14" s="2" t="s">
        <v>31</v>
      </c>
      <c r="F14" s="2" t="s">
        <v>21</v>
      </c>
      <c r="G14" s="2" t="s">
        <v>20</v>
      </c>
      <c r="H14" s="2" t="s">
        <v>20</v>
      </c>
      <c r="I14" s="2" t="s">
        <v>20</v>
      </c>
      <c r="J14" s="2" t="s">
        <v>20</v>
      </c>
      <c r="K14" s="3">
        <v>2</v>
      </c>
      <c r="L14" s="2" t="s">
        <v>22</v>
      </c>
      <c r="M14" s="2" t="s">
        <v>36</v>
      </c>
      <c r="N14" s="2" t="s">
        <v>23</v>
      </c>
      <c r="O14" s="2" t="s">
        <v>24</v>
      </c>
      <c r="P14" s="2" t="s">
        <v>28</v>
      </c>
      <c r="Q14" s="2"/>
      <c r="R14" s="3">
        <v>150</v>
      </c>
      <c r="S14" s="3">
        <v>150</v>
      </c>
      <c r="T14" s="3">
        <v>250</v>
      </c>
      <c r="U14" s="3">
        <v>2</v>
      </c>
      <c r="V14" s="3">
        <f t="shared" si="0"/>
        <v>150</v>
      </c>
      <c r="W14" s="3">
        <f t="shared" si="1"/>
        <v>60</v>
      </c>
      <c r="X14" s="3">
        <f t="shared" si="2"/>
        <v>60</v>
      </c>
      <c r="Y14" s="2"/>
    </row>
    <row r="15" spans="1:25" ht="18" x14ac:dyDescent="0.45">
      <c r="A15" s="3">
        <v>3</v>
      </c>
      <c r="B15" s="3">
        <v>13</v>
      </c>
      <c r="C15" s="2" t="s">
        <v>21</v>
      </c>
      <c r="D15" s="3">
        <v>3</v>
      </c>
      <c r="E15" s="2" t="s">
        <v>31</v>
      </c>
      <c r="F15" s="2" t="s">
        <v>21</v>
      </c>
      <c r="G15" s="2" t="s">
        <v>21</v>
      </c>
      <c r="H15" s="2" t="s">
        <v>21</v>
      </c>
      <c r="I15" s="2" t="s">
        <v>20</v>
      </c>
      <c r="J15" s="2" t="s">
        <v>20</v>
      </c>
      <c r="K15" s="3">
        <v>3</v>
      </c>
      <c r="L15" s="2" t="s">
        <v>33</v>
      </c>
      <c r="M15" s="2" t="s">
        <v>36</v>
      </c>
      <c r="N15" s="2" t="s">
        <v>23</v>
      </c>
      <c r="O15" s="2" t="s">
        <v>39</v>
      </c>
      <c r="P15" s="2" t="s">
        <v>26</v>
      </c>
      <c r="Q15" s="2"/>
      <c r="R15" s="3">
        <f>3*202</f>
        <v>606</v>
      </c>
      <c r="S15" s="3">
        <v>606</v>
      </c>
      <c r="T15" s="3">
        <v>336</v>
      </c>
      <c r="U15" s="3">
        <v>3</v>
      </c>
      <c r="V15" s="3">
        <f t="shared" si="0"/>
        <v>201.6</v>
      </c>
      <c r="W15" s="3">
        <f t="shared" si="1"/>
        <v>180.35714285714286</v>
      </c>
      <c r="X15" s="3">
        <f t="shared" si="2"/>
        <v>180.35714285714286</v>
      </c>
      <c r="Y15" s="2"/>
    </row>
    <row r="16" spans="1:25" ht="18" x14ac:dyDescent="0.45">
      <c r="A16" s="3">
        <v>3</v>
      </c>
      <c r="B16" s="3">
        <v>14</v>
      </c>
      <c r="C16" s="2" t="s">
        <v>21</v>
      </c>
      <c r="D16" s="3">
        <v>4</v>
      </c>
      <c r="E16" s="2" t="s">
        <v>31</v>
      </c>
      <c r="F16" s="2" t="s">
        <v>21</v>
      </c>
      <c r="G16" s="2" t="s">
        <v>21</v>
      </c>
      <c r="H16" s="2" t="s">
        <v>21</v>
      </c>
      <c r="I16" s="2" t="s">
        <v>21</v>
      </c>
      <c r="J16" s="2" t="s">
        <v>20</v>
      </c>
      <c r="K16" s="3">
        <v>8</v>
      </c>
      <c r="L16" s="2" t="s">
        <v>33</v>
      </c>
      <c r="M16" s="2" t="s">
        <v>36</v>
      </c>
      <c r="N16" s="2" t="s">
        <v>23</v>
      </c>
      <c r="O16" s="2" t="s">
        <v>39</v>
      </c>
      <c r="P16" s="2" t="s">
        <v>26</v>
      </c>
      <c r="Q16" s="2"/>
      <c r="R16" s="3">
        <f>4*291</f>
        <v>1164</v>
      </c>
      <c r="S16" s="3">
        <v>1164</v>
      </c>
      <c r="T16" s="3">
        <v>485</v>
      </c>
      <c r="U16" s="3">
        <v>4</v>
      </c>
      <c r="V16" s="3">
        <f t="shared" si="0"/>
        <v>291</v>
      </c>
      <c r="W16" s="3">
        <f t="shared" si="1"/>
        <v>240</v>
      </c>
      <c r="X16" s="3">
        <f t="shared" si="2"/>
        <v>240</v>
      </c>
      <c r="Y16" s="2"/>
    </row>
    <row r="17" spans="1:25" ht="18" x14ac:dyDescent="0.45">
      <c r="A17" s="3">
        <v>3</v>
      </c>
      <c r="B17" s="3">
        <v>15</v>
      </c>
      <c r="C17" s="2" t="s">
        <v>21</v>
      </c>
      <c r="D17" s="3">
        <v>1</v>
      </c>
      <c r="E17" s="2" t="s">
        <v>21</v>
      </c>
      <c r="F17" s="2" t="s">
        <v>20</v>
      </c>
      <c r="G17" s="2" t="s">
        <v>20</v>
      </c>
      <c r="H17" s="2" t="s">
        <v>20</v>
      </c>
      <c r="I17" s="2" t="s">
        <v>20</v>
      </c>
      <c r="J17" s="2" t="s">
        <v>20</v>
      </c>
      <c r="K17" s="3">
        <v>1</v>
      </c>
      <c r="L17" s="2" t="s">
        <v>22</v>
      </c>
      <c r="M17" s="2" t="s">
        <v>46</v>
      </c>
      <c r="N17" s="2" t="s">
        <v>23</v>
      </c>
      <c r="O17" s="2" t="s">
        <v>24</v>
      </c>
      <c r="P17" s="2" t="s">
        <v>28</v>
      </c>
      <c r="Q17" s="2"/>
      <c r="R17" s="3">
        <v>247</v>
      </c>
      <c r="S17" s="3">
        <v>247</v>
      </c>
      <c r="T17" s="3">
        <v>412</v>
      </c>
      <c r="U17" s="3">
        <v>4</v>
      </c>
      <c r="V17" s="3">
        <f t="shared" si="0"/>
        <v>247.2</v>
      </c>
      <c r="W17" s="3">
        <f t="shared" si="1"/>
        <v>59.95145631067961</v>
      </c>
      <c r="X17" s="3">
        <f t="shared" si="2"/>
        <v>59.95145631067961</v>
      </c>
      <c r="Y17" s="2"/>
    </row>
    <row r="18" spans="1:25" ht="18" x14ac:dyDescent="0.45">
      <c r="A18" s="3">
        <v>3</v>
      </c>
      <c r="B18" s="3">
        <v>16</v>
      </c>
      <c r="C18" s="2" t="s">
        <v>21</v>
      </c>
      <c r="D18" s="3">
        <v>1</v>
      </c>
      <c r="E18" s="2" t="s">
        <v>21</v>
      </c>
      <c r="F18" s="2" t="s">
        <v>20</v>
      </c>
      <c r="G18" s="2" t="s">
        <v>20</v>
      </c>
      <c r="H18" s="2" t="s">
        <v>20</v>
      </c>
      <c r="I18" s="2" t="s">
        <v>20</v>
      </c>
      <c r="J18" s="2" t="s">
        <v>20</v>
      </c>
      <c r="K18" s="3">
        <v>1</v>
      </c>
      <c r="L18" s="2" t="s">
        <v>35</v>
      </c>
      <c r="M18" s="2" t="s">
        <v>46</v>
      </c>
      <c r="N18" s="2" t="s">
        <v>23</v>
      </c>
      <c r="O18" s="2" t="s">
        <v>38</v>
      </c>
      <c r="P18" s="2" t="s">
        <v>27</v>
      </c>
      <c r="Q18" s="2"/>
      <c r="R18" s="3">
        <v>156</v>
      </c>
      <c r="S18" s="3">
        <v>156</v>
      </c>
      <c r="T18" s="3">
        <v>260</v>
      </c>
      <c r="U18" s="3">
        <v>2</v>
      </c>
      <c r="V18" s="3">
        <f t="shared" si="0"/>
        <v>156</v>
      </c>
      <c r="W18" s="3">
        <f t="shared" si="1"/>
        <v>60</v>
      </c>
      <c r="X18" s="3">
        <f t="shared" si="2"/>
        <v>60</v>
      </c>
      <c r="Y18" s="2"/>
    </row>
    <row r="19" spans="1:25" ht="18" x14ac:dyDescent="0.45">
      <c r="A19" s="3">
        <v>3</v>
      </c>
      <c r="B19" s="3">
        <v>17</v>
      </c>
      <c r="C19" s="2" t="s">
        <v>21</v>
      </c>
      <c r="D19" s="3">
        <v>1</v>
      </c>
      <c r="E19" s="2" t="s">
        <v>21</v>
      </c>
      <c r="F19" s="2" t="s">
        <v>20</v>
      </c>
      <c r="G19" s="2" t="s">
        <v>20</v>
      </c>
      <c r="H19" s="2" t="s">
        <v>20</v>
      </c>
      <c r="I19" s="2" t="s">
        <v>20</v>
      </c>
      <c r="J19" s="2" t="s">
        <v>20</v>
      </c>
      <c r="K19" s="3">
        <v>1</v>
      </c>
      <c r="L19" s="2" t="s">
        <v>35</v>
      </c>
      <c r="M19" s="2" t="s">
        <v>46</v>
      </c>
      <c r="N19" s="2" t="s">
        <v>23</v>
      </c>
      <c r="O19" s="2" t="s">
        <v>38</v>
      </c>
      <c r="P19" s="2" t="s">
        <v>27</v>
      </c>
      <c r="Q19" s="2"/>
      <c r="R19" s="3">
        <v>173</v>
      </c>
      <c r="S19" s="3">
        <v>173</v>
      </c>
      <c r="T19" s="3">
        <v>288</v>
      </c>
      <c r="U19" s="3">
        <v>2</v>
      </c>
      <c r="V19" s="3">
        <f t="shared" si="0"/>
        <v>172.79999999999998</v>
      </c>
      <c r="W19" s="3">
        <f t="shared" si="1"/>
        <v>60.069444444444443</v>
      </c>
      <c r="X19" s="3">
        <f t="shared" si="2"/>
        <v>60.069444444444443</v>
      </c>
      <c r="Y19" s="2"/>
    </row>
    <row r="20" spans="1:25" ht="18" x14ac:dyDescent="0.45">
      <c r="A20" s="3">
        <v>3</v>
      </c>
      <c r="B20" s="3">
        <v>18</v>
      </c>
      <c r="C20" s="2" t="s">
        <v>21</v>
      </c>
      <c r="D20" s="3">
        <v>2</v>
      </c>
      <c r="E20" s="2" t="s">
        <v>31</v>
      </c>
      <c r="F20" s="2" t="s">
        <v>21</v>
      </c>
      <c r="G20" s="2" t="s">
        <v>21</v>
      </c>
      <c r="H20" s="2" t="s">
        <v>20</v>
      </c>
      <c r="I20" s="2" t="s">
        <v>20</v>
      </c>
      <c r="J20" s="2" t="s">
        <v>20</v>
      </c>
      <c r="K20" s="3">
        <v>4</v>
      </c>
      <c r="L20" s="2" t="s">
        <v>22</v>
      </c>
      <c r="M20" s="2" t="s">
        <v>36</v>
      </c>
      <c r="N20" s="2" t="s">
        <v>23</v>
      </c>
      <c r="O20" s="2" t="s">
        <v>24</v>
      </c>
      <c r="P20" s="2" t="s">
        <v>26</v>
      </c>
      <c r="Q20" s="2"/>
      <c r="R20" s="3">
        <v>281</v>
      </c>
      <c r="S20" s="3">
        <v>281</v>
      </c>
      <c r="T20" s="3">
        <v>234</v>
      </c>
      <c r="U20" s="3">
        <v>2</v>
      </c>
      <c r="V20" s="3">
        <f t="shared" si="0"/>
        <v>140.4</v>
      </c>
      <c r="W20" s="3">
        <f t="shared" si="1"/>
        <v>120.08547008547008</v>
      </c>
      <c r="X20" s="3">
        <f t="shared" si="2"/>
        <v>120.08547008547008</v>
      </c>
      <c r="Y20" s="2"/>
    </row>
    <row r="21" spans="1:25" ht="18" x14ac:dyDescent="0.45">
      <c r="A21" s="3">
        <v>3</v>
      </c>
      <c r="B21" s="3">
        <v>19</v>
      </c>
      <c r="C21" s="2" t="s">
        <v>21</v>
      </c>
      <c r="D21" s="3">
        <v>1</v>
      </c>
      <c r="E21" s="2" t="s">
        <v>31</v>
      </c>
      <c r="F21" s="2" t="s">
        <v>21</v>
      </c>
      <c r="G21" s="2" t="s">
        <v>20</v>
      </c>
      <c r="H21" s="2" t="s">
        <v>20</v>
      </c>
      <c r="I21" s="2" t="s">
        <v>20</v>
      </c>
      <c r="J21" s="2" t="s">
        <v>20</v>
      </c>
      <c r="K21" s="3">
        <v>2</v>
      </c>
      <c r="L21" s="2" t="s">
        <v>22</v>
      </c>
      <c r="M21" s="2" t="s">
        <v>36</v>
      </c>
      <c r="N21" s="2" t="s">
        <v>23</v>
      </c>
      <c r="O21" s="2" t="s">
        <v>24</v>
      </c>
      <c r="P21" s="2" t="s">
        <v>26</v>
      </c>
      <c r="Q21" s="2"/>
      <c r="R21" s="3">
        <v>177</v>
      </c>
      <c r="S21" s="3">
        <v>177</v>
      </c>
      <c r="T21" s="3">
        <v>295</v>
      </c>
      <c r="U21" s="3">
        <v>2</v>
      </c>
      <c r="V21" s="3">
        <f t="shared" si="0"/>
        <v>177</v>
      </c>
      <c r="W21" s="3">
        <f t="shared" si="1"/>
        <v>60</v>
      </c>
      <c r="X21" s="3">
        <f t="shared" si="2"/>
        <v>60</v>
      </c>
      <c r="Y21" s="2"/>
    </row>
    <row r="22" spans="1:25" ht="18" x14ac:dyDescent="0.45">
      <c r="A22" s="3">
        <v>3</v>
      </c>
      <c r="B22" s="3">
        <v>20</v>
      </c>
      <c r="C22" s="2" t="s">
        <v>21</v>
      </c>
      <c r="D22" s="3">
        <v>1</v>
      </c>
      <c r="E22" s="2" t="s">
        <v>31</v>
      </c>
      <c r="F22" s="2" t="s">
        <v>21</v>
      </c>
      <c r="G22" s="2" t="s">
        <v>20</v>
      </c>
      <c r="H22" s="2" t="s">
        <v>20</v>
      </c>
      <c r="I22" s="2" t="s">
        <v>20</v>
      </c>
      <c r="J22" s="2" t="s">
        <v>20</v>
      </c>
      <c r="K22" s="3">
        <v>1</v>
      </c>
      <c r="L22" s="2" t="s">
        <v>22</v>
      </c>
      <c r="M22" s="2" t="s">
        <v>36</v>
      </c>
      <c r="N22" s="2" t="s">
        <v>23</v>
      </c>
      <c r="O22" s="2" t="s">
        <v>24</v>
      </c>
      <c r="P22" s="2" t="s">
        <v>26</v>
      </c>
      <c r="Q22" s="2"/>
      <c r="R22" s="3">
        <v>144</v>
      </c>
      <c r="S22" s="3">
        <v>144</v>
      </c>
      <c r="T22" s="3">
        <v>240</v>
      </c>
      <c r="U22" s="3">
        <v>2</v>
      </c>
      <c r="V22" s="3">
        <f t="shared" si="0"/>
        <v>144</v>
      </c>
      <c r="W22" s="3">
        <f t="shared" si="1"/>
        <v>60</v>
      </c>
      <c r="X22" s="3">
        <f t="shared" si="2"/>
        <v>60</v>
      </c>
      <c r="Y22" s="2"/>
    </row>
    <row r="23" spans="1:25" ht="18" x14ac:dyDescent="0.45">
      <c r="A23" s="3">
        <v>3</v>
      </c>
      <c r="B23" s="3">
        <v>21</v>
      </c>
      <c r="C23" s="2" t="s">
        <v>21</v>
      </c>
      <c r="D23" s="3">
        <v>1</v>
      </c>
      <c r="E23" s="2" t="s">
        <v>31</v>
      </c>
      <c r="F23" s="2" t="s">
        <v>21</v>
      </c>
      <c r="G23" s="2" t="s">
        <v>20</v>
      </c>
      <c r="H23" s="2" t="s">
        <v>20</v>
      </c>
      <c r="I23" s="2" t="s">
        <v>20</v>
      </c>
      <c r="J23" s="2" t="s">
        <v>20</v>
      </c>
      <c r="K23" s="3">
        <v>2</v>
      </c>
      <c r="L23" s="2" t="s">
        <v>22</v>
      </c>
      <c r="M23" s="2" t="s">
        <v>36</v>
      </c>
      <c r="N23" s="2" t="s">
        <v>23</v>
      </c>
      <c r="O23" s="2" t="s">
        <v>24</v>
      </c>
      <c r="P23" s="2" t="s">
        <v>26</v>
      </c>
      <c r="Q23" s="2"/>
      <c r="R23" s="3">
        <v>99</v>
      </c>
      <c r="S23" s="3">
        <v>99</v>
      </c>
      <c r="T23" s="3">
        <v>165</v>
      </c>
      <c r="U23" s="3">
        <v>1</v>
      </c>
      <c r="V23" s="3">
        <f t="shared" si="0"/>
        <v>99</v>
      </c>
      <c r="W23" s="3">
        <f t="shared" si="1"/>
        <v>60</v>
      </c>
      <c r="X23" s="3">
        <f t="shared" si="2"/>
        <v>60</v>
      </c>
      <c r="Y23" s="2"/>
    </row>
    <row r="24" spans="1:25" ht="18" x14ac:dyDescent="0.45">
      <c r="A24" s="3">
        <v>3</v>
      </c>
      <c r="B24" s="3">
        <v>22</v>
      </c>
      <c r="C24" s="2" t="s">
        <v>29</v>
      </c>
      <c r="D24" s="3">
        <v>1</v>
      </c>
      <c r="E24" s="2" t="s">
        <v>29</v>
      </c>
      <c r="F24" s="2" t="s">
        <v>20</v>
      </c>
      <c r="G24" s="2" t="s">
        <v>20</v>
      </c>
      <c r="H24" s="2" t="s">
        <v>20</v>
      </c>
      <c r="I24" s="2" t="s">
        <v>20</v>
      </c>
      <c r="J24" s="2" t="s">
        <v>20</v>
      </c>
      <c r="K24" s="3">
        <v>0</v>
      </c>
      <c r="L24" s="2" t="s">
        <v>22</v>
      </c>
      <c r="M24" s="2" t="s">
        <v>46</v>
      </c>
      <c r="N24" s="2" t="s">
        <v>23</v>
      </c>
      <c r="O24" s="2" t="s">
        <v>24</v>
      </c>
      <c r="P24" s="2" t="s">
        <v>28</v>
      </c>
      <c r="Q24" s="2"/>
      <c r="R24" s="3">
        <v>0</v>
      </c>
      <c r="S24" s="3">
        <v>245</v>
      </c>
      <c r="T24" s="3">
        <v>408</v>
      </c>
      <c r="U24" s="3">
        <v>4</v>
      </c>
      <c r="V24" s="3">
        <f t="shared" si="0"/>
        <v>244.79999999999998</v>
      </c>
      <c r="W24" s="3">
        <f t="shared" si="1"/>
        <v>60.049019607843135</v>
      </c>
      <c r="X24" s="3">
        <f t="shared" si="2"/>
        <v>0</v>
      </c>
      <c r="Y24" s="2"/>
    </row>
    <row r="25" spans="1:25" ht="18" x14ac:dyDescent="0.45">
      <c r="A25" s="3">
        <v>3</v>
      </c>
      <c r="B25" s="3">
        <v>23</v>
      </c>
      <c r="C25" s="2" t="s">
        <v>29</v>
      </c>
      <c r="D25" s="3">
        <v>4</v>
      </c>
      <c r="E25" s="2" t="s">
        <v>29</v>
      </c>
      <c r="F25" s="2" t="s">
        <v>29</v>
      </c>
      <c r="G25" s="2" t="s">
        <v>29</v>
      </c>
      <c r="H25" s="2" t="s">
        <v>29</v>
      </c>
      <c r="I25" s="2" t="s">
        <v>20</v>
      </c>
      <c r="J25" s="2" t="s">
        <v>20</v>
      </c>
      <c r="K25" s="3">
        <v>0</v>
      </c>
      <c r="L25" s="2" t="s">
        <v>22</v>
      </c>
      <c r="M25" s="2" t="s">
        <v>36</v>
      </c>
      <c r="N25" s="2" t="s">
        <v>23</v>
      </c>
      <c r="O25" s="2" t="s">
        <v>24</v>
      </c>
      <c r="P25" s="2" t="s">
        <v>26</v>
      </c>
      <c r="Q25" s="2"/>
      <c r="R25" s="3">
        <v>0</v>
      </c>
      <c r="S25" s="3">
        <f>4*V25</f>
        <v>1504.8</v>
      </c>
      <c r="T25" s="3">
        <v>627</v>
      </c>
      <c r="U25" s="3">
        <v>5</v>
      </c>
      <c r="V25" s="3">
        <f t="shared" si="0"/>
        <v>376.2</v>
      </c>
      <c r="W25" s="3">
        <f t="shared" si="1"/>
        <v>240</v>
      </c>
      <c r="X25" s="3">
        <f t="shared" si="2"/>
        <v>0</v>
      </c>
      <c r="Y25" s="2" t="s">
        <v>45</v>
      </c>
    </row>
    <row r="26" spans="1:25" ht="18" x14ac:dyDescent="0.45">
      <c r="A26" s="3">
        <v>3</v>
      </c>
      <c r="B26" s="3">
        <v>24</v>
      </c>
      <c r="C26" s="2" t="s">
        <v>21</v>
      </c>
      <c r="D26" s="3">
        <v>1</v>
      </c>
      <c r="E26" s="2" t="s">
        <v>21</v>
      </c>
      <c r="F26" s="2" t="s">
        <v>20</v>
      </c>
      <c r="G26" s="2" t="s">
        <v>20</v>
      </c>
      <c r="H26" s="2" t="s">
        <v>20</v>
      </c>
      <c r="I26" s="2" t="s">
        <v>20</v>
      </c>
      <c r="J26" s="2" t="s">
        <v>20</v>
      </c>
      <c r="K26" s="3">
        <v>1</v>
      </c>
      <c r="L26" s="2" t="s">
        <v>35</v>
      </c>
      <c r="M26" s="2" t="s">
        <v>46</v>
      </c>
      <c r="N26" s="2" t="s">
        <v>23</v>
      </c>
      <c r="O26" s="2" t="s">
        <v>38</v>
      </c>
      <c r="P26" s="2" t="s">
        <v>28</v>
      </c>
      <c r="Q26" s="2"/>
      <c r="R26" s="3">
        <v>174</v>
      </c>
      <c r="S26" s="3">
        <v>174</v>
      </c>
      <c r="T26" s="3">
        <v>290</v>
      </c>
      <c r="U26" s="3">
        <v>2</v>
      </c>
      <c r="V26" s="3">
        <f t="shared" si="0"/>
        <v>174</v>
      </c>
      <c r="W26" s="3">
        <f t="shared" si="1"/>
        <v>60</v>
      </c>
      <c r="X26" s="3">
        <f t="shared" si="2"/>
        <v>60</v>
      </c>
      <c r="Y26" s="2"/>
    </row>
    <row r="27" spans="1:25" ht="18" x14ac:dyDescent="0.45">
      <c r="A27" s="3">
        <v>3</v>
      </c>
      <c r="B27" s="3">
        <v>25</v>
      </c>
      <c r="C27" s="2" t="s">
        <v>21</v>
      </c>
      <c r="D27" s="3">
        <v>4</v>
      </c>
      <c r="E27" s="2" t="s">
        <v>31</v>
      </c>
      <c r="F27" s="2" t="s">
        <v>21</v>
      </c>
      <c r="G27" s="2" t="s">
        <v>21</v>
      </c>
      <c r="H27" s="2" t="s">
        <v>21</v>
      </c>
      <c r="I27" s="2" t="s">
        <v>21</v>
      </c>
      <c r="J27" s="2" t="s">
        <v>20</v>
      </c>
      <c r="K27" s="3">
        <v>4</v>
      </c>
      <c r="L27" s="2" t="s">
        <v>34</v>
      </c>
      <c r="M27" s="2" t="s">
        <v>36</v>
      </c>
      <c r="N27" s="2" t="s">
        <v>23</v>
      </c>
      <c r="O27" s="2" t="s">
        <v>20</v>
      </c>
      <c r="P27" s="2" t="s">
        <v>26</v>
      </c>
      <c r="Q27" s="2"/>
      <c r="R27" s="3">
        <v>355</v>
      </c>
      <c r="S27" s="3">
        <v>355</v>
      </c>
      <c r="T27" s="3">
        <v>148</v>
      </c>
      <c r="U27" s="3">
        <v>1</v>
      </c>
      <c r="V27" s="3">
        <f t="shared" si="0"/>
        <v>88.8</v>
      </c>
      <c r="W27" s="3">
        <f t="shared" si="1"/>
        <v>239.86486486486487</v>
      </c>
      <c r="X27" s="3">
        <f t="shared" si="2"/>
        <v>239.86486486486487</v>
      </c>
      <c r="Y27" s="2"/>
    </row>
    <row r="28" spans="1:25" ht="18" x14ac:dyDescent="0.45">
      <c r="A28" s="3">
        <v>3</v>
      </c>
      <c r="B28" s="3">
        <v>26</v>
      </c>
      <c r="C28" s="2" t="s">
        <v>21</v>
      </c>
      <c r="D28" s="3">
        <v>5</v>
      </c>
      <c r="E28" s="2" t="s">
        <v>31</v>
      </c>
      <c r="F28" s="2" t="s">
        <v>21</v>
      </c>
      <c r="G28" s="2" t="s">
        <v>21</v>
      </c>
      <c r="H28" s="2" t="s">
        <v>21</v>
      </c>
      <c r="I28" s="2" t="s">
        <v>21</v>
      </c>
      <c r="J28" s="2" t="s">
        <v>21</v>
      </c>
      <c r="K28" s="3">
        <v>10</v>
      </c>
      <c r="L28" s="2" t="s">
        <v>34</v>
      </c>
      <c r="M28" s="2" t="s">
        <v>36</v>
      </c>
      <c r="N28" s="2" t="s">
        <v>23</v>
      </c>
      <c r="O28" s="2" t="s">
        <v>20</v>
      </c>
      <c r="P28" s="2" t="s">
        <v>26</v>
      </c>
      <c r="Q28" s="2"/>
      <c r="R28" s="3">
        <v>1746</v>
      </c>
      <c r="S28" s="3">
        <v>1746</v>
      </c>
      <c r="T28" s="3">
        <v>582</v>
      </c>
      <c r="U28" s="3">
        <v>5</v>
      </c>
      <c r="V28" s="3">
        <f t="shared" si="0"/>
        <v>349.2</v>
      </c>
      <c r="W28" s="3">
        <f t="shared" si="1"/>
        <v>300</v>
      </c>
      <c r="X28" s="3">
        <f t="shared" si="2"/>
        <v>300</v>
      </c>
      <c r="Y28" s="2"/>
    </row>
    <row r="29" spans="1:25" ht="18" x14ac:dyDescent="0.45">
      <c r="A29" s="3">
        <v>3</v>
      </c>
      <c r="B29" s="3">
        <v>27</v>
      </c>
      <c r="C29" s="2" t="s">
        <v>21</v>
      </c>
      <c r="D29" s="3">
        <v>4</v>
      </c>
      <c r="E29" s="2" t="s">
        <v>31</v>
      </c>
      <c r="F29" s="2" t="s">
        <v>21</v>
      </c>
      <c r="G29" s="2" t="s">
        <v>21</v>
      </c>
      <c r="H29" s="2" t="s">
        <v>21</v>
      </c>
      <c r="I29" s="2" t="s">
        <v>21</v>
      </c>
      <c r="J29" s="2" t="s">
        <v>20</v>
      </c>
      <c r="K29" s="3">
        <v>4</v>
      </c>
      <c r="L29" s="2" t="s">
        <v>33</v>
      </c>
      <c r="M29" s="2" t="s">
        <v>36</v>
      </c>
      <c r="N29" s="2" t="s">
        <v>23</v>
      </c>
      <c r="O29" s="2" t="s">
        <v>39</v>
      </c>
      <c r="P29" s="2" t="s">
        <v>26</v>
      </c>
      <c r="Q29" s="2"/>
      <c r="R29" s="3">
        <v>859</v>
      </c>
      <c r="S29" s="3">
        <v>859</v>
      </c>
      <c r="T29" s="3">
        <v>358</v>
      </c>
      <c r="U29" s="3">
        <v>3</v>
      </c>
      <c r="V29" s="3">
        <f t="shared" si="0"/>
        <v>214.79999999999998</v>
      </c>
      <c r="W29" s="3">
        <f t="shared" si="1"/>
        <v>239.9441340782123</v>
      </c>
      <c r="X29" s="3">
        <f t="shared" si="2"/>
        <v>239.9441340782123</v>
      </c>
      <c r="Y29" s="2"/>
    </row>
    <row r="30" spans="1:25" ht="18" x14ac:dyDescent="0.45">
      <c r="A30" s="3">
        <v>3</v>
      </c>
      <c r="B30" s="3">
        <v>28</v>
      </c>
      <c r="C30" s="2" t="s">
        <v>21</v>
      </c>
      <c r="D30" s="3">
        <v>4</v>
      </c>
      <c r="E30" s="2" t="s">
        <v>31</v>
      </c>
      <c r="F30" s="2" t="s">
        <v>21</v>
      </c>
      <c r="G30" s="2" t="s">
        <v>21</v>
      </c>
      <c r="H30" s="2" t="s">
        <v>21</v>
      </c>
      <c r="I30" s="2" t="s">
        <v>21</v>
      </c>
      <c r="J30" s="2" t="s">
        <v>20</v>
      </c>
      <c r="K30" s="3">
        <v>4</v>
      </c>
      <c r="L30" s="2" t="s">
        <v>33</v>
      </c>
      <c r="M30" s="2" t="s">
        <v>36</v>
      </c>
      <c r="N30" s="2" t="s">
        <v>23</v>
      </c>
      <c r="O30" s="2" t="s">
        <v>39</v>
      </c>
      <c r="P30" s="2" t="s">
        <v>26</v>
      </c>
      <c r="Q30" s="2"/>
      <c r="R30" s="3">
        <v>566</v>
      </c>
      <c r="S30" s="3">
        <v>566</v>
      </c>
      <c r="T30" s="3">
        <v>236</v>
      </c>
      <c r="U30" s="3">
        <v>2</v>
      </c>
      <c r="V30" s="3">
        <f t="shared" si="0"/>
        <v>141.6</v>
      </c>
      <c r="W30" s="3">
        <f t="shared" si="1"/>
        <v>239.83050847457625</v>
      </c>
      <c r="X30" s="3">
        <f t="shared" si="2"/>
        <v>239.83050847457625</v>
      </c>
      <c r="Y30" s="2"/>
    </row>
    <row r="31" spans="1:25" ht="18" x14ac:dyDescent="0.45">
      <c r="A31" s="3">
        <v>3</v>
      </c>
      <c r="B31" s="3">
        <v>29</v>
      </c>
      <c r="C31" s="2" t="s">
        <v>21</v>
      </c>
      <c r="D31" s="3">
        <v>2</v>
      </c>
      <c r="E31" s="2" t="s">
        <v>31</v>
      </c>
      <c r="F31" s="2" t="s">
        <v>21</v>
      </c>
      <c r="G31" s="2" t="s">
        <v>21</v>
      </c>
      <c r="H31" s="2" t="s">
        <v>20</v>
      </c>
      <c r="I31" s="2" t="s">
        <v>20</v>
      </c>
      <c r="J31" s="2" t="s">
        <v>20</v>
      </c>
      <c r="K31" s="3">
        <v>2</v>
      </c>
      <c r="L31" s="2" t="s">
        <v>22</v>
      </c>
      <c r="M31" s="2" t="s">
        <v>36</v>
      </c>
      <c r="N31" s="2" t="s">
        <v>23</v>
      </c>
      <c r="O31" s="2" t="s">
        <v>24</v>
      </c>
      <c r="P31" s="2" t="s">
        <v>26</v>
      </c>
      <c r="Q31" s="2"/>
      <c r="R31" s="3">
        <v>199</v>
      </c>
      <c r="S31" s="3">
        <v>199</v>
      </c>
      <c r="T31" s="3">
        <v>166</v>
      </c>
      <c r="U31" s="3">
        <v>1</v>
      </c>
      <c r="V31" s="3">
        <f t="shared" si="0"/>
        <v>99.6</v>
      </c>
      <c r="W31" s="3">
        <f t="shared" si="1"/>
        <v>119.87951807228916</v>
      </c>
      <c r="X31" s="3">
        <f t="shared" si="2"/>
        <v>119.87951807228916</v>
      </c>
      <c r="Y31" s="2"/>
    </row>
    <row r="32" spans="1:25" ht="18" x14ac:dyDescent="0.45">
      <c r="A32" s="3">
        <v>3</v>
      </c>
      <c r="B32" s="3">
        <v>30</v>
      </c>
      <c r="C32" s="2" t="s">
        <v>21</v>
      </c>
      <c r="D32" s="3">
        <v>1</v>
      </c>
      <c r="E32" s="2" t="s">
        <v>31</v>
      </c>
      <c r="F32" s="2" t="s">
        <v>21</v>
      </c>
      <c r="G32" s="2" t="s">
        <v>20</v>
      </c>
      <c r="H32" s="2" t="s">
        <v>20</v>
      </c>
      <c r="I32" s="2" t="s">
        <v>20</v>
      </c>
      <c r="J32" s="2" t="s">
        <v>20</v>
      </c>
      <c r="K32" s="3">
        <v>1</v>
      </c>
      <c r="L32" s="2" t="s">
        <v>22</v>
      </c>
      <c r="M32" s="2" t="s">
        <v>36</v>
      </c>
      <c r="N32" s="2" t="s">
        <v>23</v>
      </c>
      <c r="O32" s="2" t="s">
        <v>24</v>
      </c>
      <c r="P32" s="2" t="s">
        <v>26</v>
      </c>
      <c r="Q32" s="2"/>
      <c r="R32" s="3">
        <v>80</v>
      </c>
      <c r="S32" s="3">
        <v>80</v>
      </c>
      <c r="T32" s="3">
        <v>133</v>
      </c>
      <c r="U32" s="3">
        <v>1</v>
      </c>
      <c r="V32" s="3">
        <f t="shared" si="0"/>
        <v>79.8</v>
      </c>
      <c r="W32" s="3">
        <f t="shared" si="1"/>
        <v>60.150375939849624</v>
      </c>
      <c r="X32" s="3">
        <f t="shared" si="2"/>
        <v>60.150375939849624</v>
      </c>
      <c r="Y32" s="2"/>
    </row>
    <row r="33" spans="1:25" ht="18" x14ac:dyDescent="0.45">
      <c r="A33" s="3">
        <v>3</v>
      </c>
      <c r="B33" s="3">
        <v>31</v>
      </c>
      <c r="C33" s="2" t="s">
        <v>21</v>
      </c>
      <c r="D33" s="3">
        <v>1</v>
      </c>
      <c r="E33" s="2" t="s">
        <v>21</v>
      </c>
      <c r="F33" s="2" t="s">
        <v>20</v>
      </c>
      <c r="G33" s="2" t="s">
        <v>20</v>
      </c>
      <c r="H33" s="2" t="s">
        <v>20</v>
      </c>
      <c r="I33" s="2" t="s">
        <v>20</v>
      </c>
      <c r="J33" s="2" t="s">
        <v>20</v>
      </c>
      <c r="K33" s="3">
        <v>1</v>
      </c>
      <c r="L33" s="2" t="s">
        <v>22</v>
      </c>
      <c r="M33" s="2" t="s">
        <v>36</v>
      </c>
      <c r="N33" s="2" t="s">
        <v>23</v>
      </c>
      <c r="O33" s="2" t="s">
        <v>24</v>
      </c>
      <c r="P33" s="2" t="s">
        <v>28</v>
      </c>
      <c r="Q33" s="2"/>
      <c r="R33" s="3">
        <v>290</v>
      </c>
      <c r="S33" s="3">
        <v>290</v>
      </c>
      <c r="T33" s="3">
        <v>484</v>
      </c>
      <c r="U33" s="3">
        <v>4</v>
      </c>
      <c r="V33" s="3">
        <f t="shared" si="0"/>
        <v>290.39999999999998</v>
      </c>
      <c r="W33" s="3">
        <f t="shared" si="1"/>
        <v>59.917355371900825</v>
      </c>
      <c r="X33" s="3">
        <f t="shared" si="2"/>
        <v>59.917355371900825</v>
      </c>
      <c r="Y33" s="2"/>
    </row>
    <row r="34" spans="1:25" ht="18" x14ac:dyDescent="0.45">
      <c r="A34" s="3">
        <v>3</v>
      </c>
      <c r="B34" s="3">
        <v>32</v>
      </c>
      <c r="C34" s="2" t="s">
        <v>21</v>
      </c>
      <c r="D34" s="3">
        <v>1</v>
      </c>
      <c r="E34" s="2" t="s">
        <v>21</v>
      </c>
      <c r="F34" s="2" t="s">
        <v>20</v>
      </c>
      <c r="G34" s="2" t="s">
        <v>20</v>
      </c>
      <c r="H34" s="2" t="s">
        <v>20</v>
      </c>
      <c r="I34" s="2" t="s">
        <v>20</v>
      </c>
      <c r="J34" s="2" t="s">
        <v>20</v>
      </c>
      <c r="K34" s="3">
        <v>1</v>
      </c>
      <c r="L34" s="2" t="s">
        <v>35</v>
      </c>
      <c r="M34" s="2" t="s">
        <v>46</v>
      </c>
      <c r="N34" s="2" t="s">
        <v>23</v>
      </c>
      <c r="O34" s="2" t="s">
        <v>38</v>
      </c>
      <c r="P34" s="2" t="s">
        <v>28</v>
      </c>
      <c r="Q34" s="2"/>
      <c r="R34" s="3">
        <v>536</v>
      </c>
      <c r="S34" s="3">
        <v>536</v>
      </c>
      <c r="T34" s="3">
        <v>893</v>
      </c>
      <c r="U34" s="3">
        <v>5</v>
      </c>
      <c r="V34" s="3">
        <f t="shared" si="0"/>
        <v>535.79999999999995</v>
      </c>
      <c r="W34" s="3">
        <f t="shared" si="1"/>
        <v>60.022396416573351</v>
      </c>
      <c r="X34" s="3">
        <f t="shared" si="2"/>
        <v>60.022396416573351</v>
      </c>
      <c r="Y34" s="2"/>
    </row>
    <row r="35" spans="1:25" ht="18" x14ac:dyDescent="0.45">
      <c r="A35" s="3">
        <v>3</v>
      </c>
      <c r="B35" s="3">
        <v>33</v>
      </c>
      <c r="C35" s="2" t="s">
        <v>21</v>
      </c>
      <c r="D35" s="3">
        <v>1</v>
      </c>
      <c r="E35" s="2" t="s">
        <v>21</v>
      </c>
      <c r="F35" s="2" t="s">
        <v>20</v>
      </c>
      <c r="G35" s="2" t="s">
        <v>20</v>
      </c>
      <c r="H35" s="2" t="s">
        <v>20</v>
      </c>
      <c r="I35" s="2" t="s">
        <v>20</v>
      </c>
      <c r="J35" s="2" t="s">
        <v>20</v>
      </c>
      <c r="K35" s="3">
        <v>1</v>
      </c>
      <c r="L35" s="2" t="s">
        <v>42</v>
      </c>
      <c r="M35" s="2" t="s">
        <v>46</v>
      </c>
      <c r="N35" s="2" t="s">
        <v>47</v>
      </c>
      <c r="O35" s="2" t="s">
        <v>38</v>
      </c>
      <c r="P35" s="2" t="s">
        <v>28</v>
      </c>
      <c r="Q35" s="2"/>
      <c r="R35" s="3">
        <v>343</v>
      </c>
      <c r="S35" s="3">
        <v>343</v>
      </c>
      <c r="T35" s="3">
        <v>571</v>
      </c>
      <c r="U35" s="3">
        <v>5</v>
      </c>
      <c r="V35" s="3">
        <f t="shared" si="0"/>
        <v>342.59999999999997</v>
      </c>
      <c r="W35" s="3">
        <f t="shared" si="1"/>
        <v>60.07005253940455</v>
      </c>
      <c r="X35" s="3">
        <f t="shared" si="2"/>
        <v>60.07005253940455</v>
      </c>
      <c r="Y35" s="2"/>
    </row>
    <row r="36" spans="1:25" ht="18" x14ac:dyDescent="0.45">
      <c r="A36" s="3">
        <v>3</v>
      </c>
      <c r="B36" s="3">
        <v>34</v>
      </c>
      <c r="C36" s="2" t="s">
        <v>21</v>
      </c>
      <c r="D36" s="3">
        <v>3</v>
      </c>
      <c r="E36" s="2" t="s">
        <v>31</v>
      </c>
      <c r="F36" s="2" t="s">
        <v>21</v>
      </c>
      <c r="G36" s="2" t="s">
        <v>21</v>
      </c>
      <c r="H36" s="2" t="s">
        <v>21</v>
      </c>
      <c r="I36" s="2" t="s">
        <v>20</v>
      </c>
      <c r="J36" s="2" t="s">
        <v>20</v>
      </c>
      <c r="K36" s="3">
        <v>3</v>
      </c>
      <c r="L36" s="2" t="s">
        <v>22</v>
      </c>
      <c r="M36" s="2" t="s">
        <v>36</v>
      </c>
      <c r="N36" s="2" t="s">
        <v>23</v>
      </c>
      <c r="O36" s="2" t="s">
        <v>24</v>
      </c>
      <c r="P36" s="2" t="s">
        <v>28</v>
      </c>
      <c r="Q36" s="2"/>
      <c r="R36" s="3">
        <v>549</v>
      </c>
      <c r="S36" s="3">
        <v>549</v>
      </c>
      <c r="T36" s="3">
        <v>305</v>
      </c>
      <c r="U36" s="3">
        <v>3</v>
      </c>
      <c r="V36" s="3">
        <f t="shared" si="0"/>
        <v>183</v>
      </c>
      <c r="W36" s="3">
        <f t="shared" si="1"/>
        <v>180</v>
      </c>
      <c r="X36" s="3">
        <f t="shared" si="2"/>
        <v>180</v>
      </c>
      <c r="Y36" s="2"/>
    </row>
    <row r="37" spans="1:25" ht="18" x14ac:dyDescent="0.45">
      <c r="A37" s="3">
        <v>3</v>
      </c>
      <c r="B37" s="3">
        <v>35</v>
      </c>
      <c r="C37" s="2" t="s">
        <v>21</v>
      </c>
      <c r="D37" s="3">
        <v>3</v>
      </c>
      <c r="E37" s="2" t="s">
        <v>31</v>
      </c>
      <c r="F37" s="2" t="s">
        <v>21</v>
      </c>
      <c r="G37" s="2" t="s">
        <v>21</v>
      </c>
      <c r="H37" s="2" t="s">
        <v>21</v>
      </c>
      <c r="I37" s="2" t="s">
        <v>20</v>
      </c>
      <c r="J37" s="2" t="s">
        <v>20</v>
      </c>
      <c r="K37" s="3">
        <v>3</v>
      </c>
      <c r="L37" s="2" t="s">
        <v>22</v>
      </c>
      <c r="M37" s="2" t="s">
        <v>36</v>
      </c>
      <c r="N37" s="2" t="s">
        <v>23</v>
      </c>
      <c r="O37" s="2" t="s">
        <v>24</v>
      </c>
      <c r="P37" s="2" t="s">
        <v>28</v>
      </c>
      <c r="Q37" s="2"/>
      <c r="R37" s="3">
        <v>637</v>
      </c>
      <c r="S37" s="3">
        <v>637</v>
      </c>
      <c r="T37" s="3">
        <v>354</v>
      </c>
      <c r="U37" s="3">
        <v>3</v>
      </c>
      <c r="V37" s="3">
        <f t="shared" si="0"/>
        <v>212.4</v>
      </c>
      <c r="W37" s="3">
        <f t="shared" si="1"/>
        <v>179.94350282485877</v>
      </c>
      <c r="X37" s="3">
        <f t="shared" si="2"/>
        <v>179.94350282485877</v>
      </c>
      <c r="Y37" s="2"/>
    </row>
    <row r="38" spans="1:25" ht="18" x14ac:dyDescent="0.45">
      <c r="A38" s="3">
        <v>3</v>
      </c>
      <c r="B38" s="3">
        <v>36</v>
      </c>
      <c r="C38" s="2" t="s">
        <v>42</v>
      </c>
      <c r="D38" s="3">
        <v>1</v>
      </c>
      <c r="E38" s="2" t="s">
        <v>21</v>
      </c>
      <c r="F38" s="2" t="s">
        <v>20</v>
      </c>
      <c r="G38" s="2" t="s">
        <v>20</v>
      </c>
      <c r="H38" s="2" t="s">
        <v>20</v>
      </c>
      <c r="I38" s="2" t="s">
        <v>20</v>
      </c>
      <c r="J38" s="2" t="s">
        <v>20</v>
      </c>
      <c r="K38" s="3">
        <v>0</v>
      </c>
      <c r="L38" s="2" t="s">
        <v>42</v>
      </c>
      <c r="M38" s="2" t="s">
        <v>46</v>
      </c>
      <c r="N38" s="2" t="s">
        <v>47</v>
      </c>
      <c r="O38" s="2" t="s">
        <v>38</v>
      </c>
      <c r="P38" s="2" t="s">
        <v>28</v>
      </c>
      <c r="Q38" s="2"/>
      <c r="R38" s="3">
        <v>221</v>
      </c>
      <c r="S38" s="3">
        <v>221</v>
      </c>
      <c r="T38" s="3">
        <v>368</v>
      </c>
      <c r="U38" s="3">
        <v>3</v>
      </c>
      <c r="V38" s="3">
        <f t="shared" si="0"/>
        <v>220.79999999999998</v>
      </c>
      <c r="W38" s="3">
        <f t="shared" si="1"/>
        <v>60.054347826086953</v>
      </c>
      <c r="X38" s="3">
        <f t="shared" si="2"/>
        <v>60.054347826086953</v>
      </c>
      <c r="Y38" s="2"/>
    </row>
    <row r="39" spans="1:25" ht="18" x14ac:dyDescent="0.45">
      <c r="A39" s="3">
        <v>3</v>
      </c>
      <c r="B39" s="3">
        <v>37</v>
      </c>
      <c r="C39" s="2" t="s">
        <v>21</v>
      </c>
      <c r="D39" s="3">
        <v>3</v>
      </c>
      <c r="E39" s="2" t="s">
        <v>31</v>
      </c>
      <c r="F39" s="2" t="s">
        <v>21</v>
      </c>
      <c r="G39" s="2" t="s">
        <v>21</v>
      </c>
      <c r="H39" s="2" t="s">
        <v>21</v>
      </c>
      <c r="I39" s="2" t="s">
        <v>20</v>
      </c>
      <c r="J39" s="2" t="s">
        <v>20</v>
      </c>
      <c r="K39" s="3">
        <v>3</v>
      </c>
      <c r="L39" s="2" t="s">
        <v>22</v>
      </c>
      <c r="M39" s="2" t="s">
        <v>36</v>
      </c>
      <c r="N39" s="2" t="s">
        <v>23</v>
      </c>
      <c r="O39" s="2" t="s">
        <v>24</v>
      </c>
      <c r="P39" s="2" t="s">
        <v>26</v>
      </c>
      <c r="Q39" s="2"/>
      <c r="R39" s="3">
        <v>470</v>
      </c>
      <c r="S39" s="3">
        <v>470</v>
      </c>
      <c r="T39" s="3">
        <v>261</v>
      </c>
      <c r="U39" s="3">
        <v>2</v>
      </c>
      <c r="V39" s="3">
        <f t="shared" si="0"/>
        <v>156.6</v>
      </c>
      <c r="W39" s="3">
        <f t="shared" si="1"/>
        <v>180.07662835249045</v>
      </c>
      <c r="X39" s="3">
        <f t="shared" si="2"/>
        <v>180.07662835249045</v>
      </c>
      <c r="Y39" s="2"/>
    </row>
    <row r="40" spans="1:25" ht="18" x14ac:dyDescent="0.45">
      <c r="A40" s="3">
        <v>3</v>
      </c>
      <c r="B40" s="3">
        <v>38</v>
      </c>
      <c r="C40" s="2" t="s">
        <v>21</v>
      </c>
      <c r="D40" s="3">
        <v>1</v>
      </c>
      <c r="E40" s="2" t="s">
        <v>21</v>
      </c>
      <c r="F40" s="2" t="s">
        <v>20</v>
      </c>
      <c r="G40" s="2" t="s">
        <v>20</v>
      </c>
      <c r="H40" s="2" t="s">
        <v>20</v>
      </c>
      <c r="I40" s="2" t="s">
        <v>20</v>
      </c>
      <c r="J40" s="2" t="s">
        <v>20</v>
      </c>
      <c r="K40" s="3">
        <v>1</v>
      </c>
      <c r="L40" s="2" t="s">
        <v>35</v>
      </c>
      <c r="M40" s="2" t="s">
        <v>46</v>
      </c>
      <c r="N40" s="2" t="s">
        <v>47</v>
      </c>
      <c r="O40" s="2" t="s">
        <v>38</v>
      </c>
      <c r="P40" s="2" t="s">
        <v>28</v>
      </c>
      <c r="Q40" s="2"/>
      <c r="R40" s="3">
        <v>249</v>
      </c>
      <c r="S40" s="3">
        <v>249</v>
      </c>
      <c r="T40" s="3">
        <v>415</v>
      </c>
      <c r="U40" s="3">
        <v>4</v>
      </c>
      <c r="V40" s="3">
        <f t="shared" si="0"/>
        <v>249</v>
      </c>
      <c r="W40" s="3">
        <f t="shared" si="1"/>
        <v>60</v>
      </c>
      <c r="X40" s="3">
        <f t="shared" si="2"/>
        <v>60</v>
      </c>
      <c r="Y40" s="2"/>
    </row>
    <row r="41" spans="1:25" ht="18" x14ac:dyDescent="0.45">
      <c r="A41" s="3">
        <v>3</v>
      </c>
      <c r="B41" s="3">
        <v>39</v>
      </c>
      <c r="C41" s="2" t="s">
        <v>21</v>
      </c>
      <c r="D41" s="3">
        <v>3</v>
      </c>
      <c r="E41" s="2" t="s">
        <v>31</v>
      </c>
      <c r="F41" s="2" t="s">
        <v>21</v>
      </c>
      <c r="G41" s="2" t="s">
        <v>21</v>
      </c>
      <c r="H41" s="2" t="s">
        <v>21</v>
      </c>
      <c r="I41" s="2" t="s">
        <v>20</v>
      </c>
      <c r="J41" s="2" t="s">
        <v>20</v>
      </c>
      <c r="K41" s="3">
        <v>3</v>
      </c>
      <c r="L41" s="2" t="s">
        <v>22</v>
      </c>
      <c r="M41" s="2" t="s">
        <v>36</v>
      </c>
      <c r="N41" s="2" t="s">
        <v>23</v>
      </c>
      <c r="O41" s="2" t="s">
        <v>24</v>
      </c>
      <c r="P41" s="2" t="s">
        <v>26</v>
      </c>
      <c r="Q41" s="2"/>
      <c r="R41" s="3">
        <v>360</v>
      </c>
      <c r="S41" s="3">
        <v>360</v>
      </c>
      <c r="T41" s="3">
        <v>200</v>
      </c>
      <c r="U41" s="3">
        <v>2</v>
      </c>
      <c r="V41" s="3">
        <f t="shared" si="0"/>
        <v>120</v>
      </c>
      <c r="W41" s="3">
        <f t="shared" si="1"/>
        <v>180</v>
      </c>
      <c r="X41" s="3">
        <f t="shared" si="2"/>
        <v>180</v>
      </c>
      <c r="Y41" s="2"/>
    </row>
    <row r="42" spans="1:25" ht="18" x14ac:dyDescent="0.45">
      <c r="A42" s="3">
        <v>3</v>
      </c>
      <c r="B42" s="3">
        <v>40</v>
      </c>
      <c r="C42" s="2" t="s">
        <v>21</v>
      </c>
      <c r="D42" s="3">
        <v>2</v>
      </c>
      <c r="E42" s="2" t="s">
        <v>31</v>
      </c>
      <c r="F42" s="2" t="s">
        <v>21</v>
      </c>
      <c r="G42" s="2" t="s">
        <v>21</v>
      </c>
      <c r="H42" s="2" t="s">
        <v>20</v>
      </c>
      <c r="I42" s="2" t="s">
        <v>20</v>
      </c>
      <c r="J42" s="2" t="s">
        <v>20</v>
      </c>
      <c r="K42" s="3">
        <v>2</v>
      </c>
      <c r="L42" s="2" t="s">
        <v>22</v>
      </c>
      <c r="M42" s="2" t="s">
        <v>36</v>
      </c>
      <c r="N42" s="2" t="s">
        <v>23</v>
      </c>
      <c r="O42" s="2" t="s">
        <v>24</v>
      </c>
      <c r="P42" s="2" t="s">
        <v>26</v>
      </c>
      <c r="Q42" s="2"/>
      <c r="R42" s="3">
        <v>214</v>
      </c>
      <c r="S42" s="3">
        <v>214</v>
      </c>
      <c r="T42" s="3">
        <v>178</v>
      </c>
      <c r="U42" s="3">
        <v>1</v>
      </c>
      <c r="V42" s="3">
        <f t="shared" si="0"/>
        <v>106.8</v>
      </c>
      <c r="W42" s="3">
        <f t="shared" si="1"/>
        <v>120.2247191011236</v>
      </c>
      <c r="X42" s="3">
        <f t="shared" si="2"/>
        <v>120.2247191011236</v>
      </c>
      <c r="Y42" s="2"/>
    </row>
    <row r="43" spans="1:25" ht="18" x14ac:dyDescent="0.45">
      <c r="A43" s="3">
        <v>3</v>
      </c>
      <c r="B43" s="3">
        <v>41</v>
      </c>
      <c r="C43" s="2" t="s">
        <v>21</v>
      </c>
      <c r="D43" s="3">
        <v>1</v>
      </c>
      <c r="E43" s="2" t="s">
        <v>21</v>
      </c>
      <c r="F43" s="2" t="s">
        <v>20</v>
      </c>
      <c r="G43" s="2" t="s">
        <v>20</v>
      </c>
      <c r="H43" s="2" t="s">
        <v>20</v>
      </c>
      <c r="I43" s="2" t="s">
        <v>20</v>
      </c>
      <c r="J43" s="2" t="s">
        <v>20</v>
      </c>
      <c r="K43" s="3">
        <v>1</v>
      </c>
      <c r="L43" s="2" t="s">
        <v>42</v>
      </c>
      <c r="M43" s="2" t="s">
        <v>46</v>
      </c>
      <c r="N43" s="2" t="s">
        <v>47</v>
      </c>
      <c r="O43" s="2" t="s">
        <v>38</v>
      </c>
      <c r="P43" s="2" t="s">
        <v>28</v>
      </c>
      <c r="Q43" s="2"/>
      <c r="R43" s="3">
        <v>139</v>
      </c>
      <c r="S43" s="3">
        <v>139</v>
      </c>
      <c r="T43" s="3">
        <v>232</v>
      </c>
      <c r="U43" s="3">
        <v>2</v>
      </c>
      <c r="V43" s="3">
        <f t="shared" si="0"/>
        <v>139.19999999999999</v>
      </c>
      <c r="W43" s="3">
        <f t="shared" si="1"/>
        <v>59.913793103448278</v>
      </c>
      <c r="X43" s="3">
        <f t="shared" si="2"/>
        <v>59.913793103448278</v>
      </c>
      <c r="Y43" s="2"/>
    </row>
    <row r="44" spans="1:25" ht="18" x14ac:dyDescent="0.45">
      <c r="A44" s="3">
        <v>3</v>
      </c>
      <c r="B44" s="3">
        <v>42</v>
      </c>
      <c r="C44" s="2" t="s">
        <v>21</v>
      </c>
      <c r="D44" s="3">
        <v>2</v>
      </c>
      <c r="E44" s="2" t="s">
        <v>31</v>
      </c>
      <c r="F44" s="2" t="s">
        <v>21</v>
      </c>
      <c r="G44" s="2" t="s">
        <v>21</v>
      </c>
      <c r="H44" s="2" t="s">
        <v>20</v>
      </c>
      <c r="I44" s="2" t="s">
        <v>20</v>
      </c>
      <c r="J44" s="2" t="s">
        <v>20</v>
      </c>
      <c r="K44" s="3">
        <v>2</v>
      </c>
      <c r="L44" s="2" t="s">
        <v>22</v>
      </c>
      <c r="M44" s="2" t="s">
        <v>36</v>
      </c>
      <c r="N44" s="2" t="s">
        <v>23</v>
      </c>
      <c r="O44" s="2" t="s">
        <v>24</v>
      </c>
      <c r="P44" s="2" t="s">
        <v>26</v>
      </c>
      <c r="Q44" s="2"/>
      <c r="R44" s="3">
        <v>178</v>
      </c>
      <c r="S44" s="3">
        <v>178</v>
      </c>
      <c r="T44" s="3">
        <v>148</v>
      </c>
      <c r="U44" s="3">
        <v>1</v>
      </c>
      <c r="V44" s="3">
        <f t="shared" si="0"/>
        <v>88.8</v>
      </c>
      <c r="W44" s="3">
        <f t="shared" si="1"/>
        <v>120.27027027027026</v>
      </c>
      <c r="X44" s="3">
        <f t="shared" si="2"/>
        <v>120.27027027027026</v>
      </c>
      <c r="Y44" s="2"/>
    </row>
    <row r="45" spans="1:25" ht="18" x14ac:dyDescent="0.45">
      <c r="A45" s="3">
        <v>3</v>
      </c>
      <c r="B45" s="3">
        <v>43</v>
      </c>
      <c r="C45" s="2" t="s">
        <v>21</v>
      </c>
      <c r="D45" s="3">
        <v>1</v>
      </c>
      <c r="E45" s="2" t="s">
        <v>31</v>
      </c>
      <c r="F45" s="2" t="s">
        <v>21</v>
      </c>
      <c r="G45" s="2" t="s">
        <v>20</v>
      </c>
      <c r="H45" s="2" t="s">
        <v>20</v>
      </c>
      <c r="I45" s="2" t="s">
        <v>20</v>
      </c>
      <c r="J45" s="2" t="s">
        <v>20</v>
      </c>
      <c r="K45" s="3">
        <v>1</v>
      </c>
      <c r="L45" s="2" t="s">
        <v>33</v>
      </c>
      <c r="M45" s="2" t="s">
        <v>36</v>
      </c>
      <c r="N45" s="2" t="s">
        <v>23</v>
      </c>
      <c r="O45" s="2" t="s">
        <v>39</v>
      </c>
      <c r="P45" s="2" t="s">
        <v>26</v>
      </c>
      <c r="Q45" s="2"/>
      <c r="R45" s="3">
        <v>61</v>
      </c>
      <c r="S45" s="3">
        <v>61</v>
      </c>
      <c r="T45" s="3">
        <v>101</v>
      </c>
      <c r="U45" s="3">
        <v>1</v>
      </c>
      <c r="V45" s="3">
        <f t="shared" si="0"/>
        <v>60.599999999999994</v>
      </c>
      <c r="W45" s="3">
        <f t="shared" si="1"/>
        <v>60.396039603960396</v>
      </c>
      <c r="X45" s="3">
        <f t="shared" si="2"/>
        <v>60.396039603960396</v>
      </c>
      <c r="Y45" s="2"/>
    </row>
    <row r="46" spans="1:25" ht="18" x14ac:dyDescent="0.45">
      <c r="A46" s="3">
        <v>3</v>
      </c>
      <c r="B46" s="3">
        <v>44</v>
      </c>
      <c r="C46" s="2" t="s">
        <v>21</v>
      </c>
      <c r="D46" s="3">
        <v>4</v>
      </c>
      <c r="E46" s="2" t="s">
        <v>31</v>
      </c>
      <c r="F46" s="2" t="s">
        <v>21</v>
      </c>
      <c r="G46" s="2" t="s">
        <v>21</v>
      </c>
      <c r="H46" s="2" t="s">
        <v>21</v>
      </c>
      <c r="I46" s="2" t="s">
        <v>21</v>
      </c>
      <c r="J46" s="2" t="s">
        <v>20</v>
      </c>
      <c r="K46" s="3">
        <v>8</v>
      </c>
      <c r="L46" s="2" t="s">
        <v>33</v>
      </c>
      <c r="M46" s="2" t="s">
        <v>36</v>
      </c>
      <c r="N46" s="2" t="s">
        <v>23</v>
      </c>
      <c r="O46" s="2" t="s">
        <v>39</v>
      </c>
      <c r="P46" s="2" t="s">
        <v>26</v>
      </c>
      <c r="Q46" s="2"/>
      <c r="R46" s="3">
        <v>418</v>
      </c>
      <c r="S46" s="3">
        <v>418</v>
      </c>
      <c r="T46" s="3">
        <v>174</v>
      </c>
      <c r="U46" s="3">
        <v>1</v>
      </c>
      <c r="V46" s="3">
        <f t="shared" si="0"/>
        <v>104.39999999999999</v>
      </c>
      <c r="W46" s="3">
        <f t="shared" si="1"/>
        <v>240.22988505747125</v>
      </c>
      <c r="X46" s="3">
        <f t="shared" si="2"/>
        <v>240.22988505747125</v>
      </c>
      <c r="Y46" s="2"/>
    </row>
    <row r="47" spans="1:25" ht="18" x14ac:dyDescent="0.45">
      <c r="A47" s="3">
        <v>3</v>
      </c>
      <c r="B47" s="3">
        <v>45</v>
      </c>
      <c r="C47" s="2" t="s">
        <v>21</v>
      </c>
      <c r="D47" s="3">
        <v>1</v>
      </c>
      <c r="E47" s="2" t="s">
        <v>21</v>
      </c>
      <c r="F47" s="2" t="s">
        <v>20</v>
      </c>
      <c r="G47" s="2" t="s">
        <v>20</v>
      </c>
      <c r="H47" s="2" t="s">
        <v>20</v>
      </c>
      <c r="I47" s="2" t="s">
        <v>20</v>
      </c>
      <c r="J47" s="2" t="s">
        <v>20</v>
      </c>
      <c r="K47" s="3">
        <v>1</v>
      </c>
      <c r="L47" s="2" t="s">
        <v>42</v>
      </c>
      <c r="M47" s="2" t="s">
        <v>46</v>
      </c>
      <c r="N47" s="2" t="s">
        <v>47</v>
      </c>
      <c r="O47" s="2" t="s">
        <v>38</v>
      </c>
      <c r="P47" s="2" t="s">
        <v>28</v>
      </c>
      <c r="Q47" s="2"/>
      <c r="R47" s="3">
        <v>295</v>
      </c>
      <c r="S47" s="3">
        <v>295</v>
      </c>
      <c r="T47" s="3">
        <v>491</v>
      </c>
      <c r="U47" s="3">
        <v>4</v>
      </c>
      <c r="V47" s="3">
        <f t="shared" si="0"/>
        <v>294.59999999999997</v>
      </c>
      <c r="W47" s="3">
        <f t="shared" si="1"/>
        <v>60.081466395112017</v>
      </c>
      <c r="X47" s="3">
        <f t="shared" si="2"/>
        <v>60.081466395112017</v>
      </c>
      <c r="Y47" s="2"/>
    </row>
    <row r="48" spans="1:25" ht="18" x14ac:dyDescent="0.45">
      <c r="A48" s="3">
        <v>3</v>
      </c>
      <c r="B48" s="3">
        <v>46</v>
      </c>
      <c r="C48" s="2" t="s">
        <v>21</v>
      </c>
      <c r="D48" s="3">
        <v>1</v>
      </c>
      <c r="E48" s="2" t="s">
        <v>21</v>
      </c>
      <c r="F48" s="2" t="s">
        <v>20</v>
      </c>
      <c r="G48" s="2" t="s">
        <v>20</v>
      </c>
      <c r="H48" s="2" t="s">
        <v>20</v>
      </c>
      <c r="I48" s="2" t="s">
        <v>20</v>
      </c>
      <c r="J48" s="2" t="s">
        <v>20</v>
      </c>
      <c r="K48" s="3">
        <v>1</v>
      </c>
      <c r="L48" s="2" t="s">
        <v>22</v>
      </c>
      <c r="M48" s="2" t="s">
        <v>36</v>
      </c>
      <c r="N48" s="2" t="s">
        <v>23</v>
      </c>
      <c r="O48" s="2" t="s">
        <v>24</v>
      </c>
      <c r="P48" s="2" t="s">
        <v>26</v>
      </c>
      <c r="Q48" s="2"/>
      <c r="R48" s="3">
        <v>146</v>
      </c>
      <c r="S48" s="3">
        <v>146</v>
      </c>
      <c r="T48" s="3">
        <v>243</v>
      </c>
      <c r="U48" s="3">
        <v>2</v>
      </c>
      <c r="V48" s="3">
        <f t="shared" si="0"/>
        <v>145.79999999999998</v>
      </c>
      <c r="W48" s="3">
        <f t="shared" si="1"/>
        <v>60.082304526748977</v>
      </c>
      <c r="X48" s="3">
        <f t="shared" si="2"/>
        <v>60.082304526748977</v>
      </c>
      <c r="Y48" s="2"/>
    </row>
    <row r="49" spans="1:25" ht="18" x14ac:dyDescent="0.45">
      <c r="A49" s="3">
        <v>3</v>
      </c>
      <c r="B49" s="3">
        <v>47</v>
      </c>
      <c r="C49" s="2" t="s">
        <v>21</v>
      </c>
      <c r="D49" s="3">
        <v>1</v>
      </c>
      <c r="E49" s="2" t="s">
        <v>21</v>
      </c>
      <c r="F49" s="2" t="s">
        <v>20</v>
      </c>
      <c r="G49" s="2" t="s">
        <v>20</v>
      </c>
      <c r="H49" s="2" t="s">
        <v>20</v>
      </c>
      <c r="I49" s="2" t="s">
        <v>20</v>
      </c>
      <c r="J49" s="2" t="s">
        <v>20</v>
      </c>
      <c r="K49" s="3">
        <v>1</v>
      </c>
      <c r="L49" s="2" t="s">
        <v>35</v>
      </c>
      <c r="M49" s="2" t="s">
        <v>46</v>
      </c>
      <c r="N49" s="2" t="s">
        <v>23</v>
      </c>
      <c r="O49" s="2" t="s">
        <v>38</v>
      </c>
      <c r="P49" s="2" t="s">
        <v>28</v>
      </c>
      <c r="Q49" s="2"/>
      <c r="R49" s="3">
        <v>211</v>
      </c>
      <c r="S49" s="3">
        <v>211</v>
      </c>
      <c r="T49" s="3">
        <v>352</v>
      </c>
      <c r="U49" s="3">
        <v>3</v>
      </c>
      <c r="V49" s="3">
        <f t="shared" si="0"/>
        <v>211.2</v>
      </c>
      <c r="W49" s="3">
        <f t="shared" si="1"/>
        <v>59.94318181818182</v>
      </c>
      <c r="X49" s="3">
        <f t="shared" si="2"/>
        <v>59.94318181818182</v>
      </c>
      <c r="Y49" s="2"/>
    </row>
    <row r="50" spans="1:25" ht="18" x14ac:dyDescent="0.45">
      <c r="A50" s="3">
        <v>3</v>
      </c>
      <c r="B50" s="3">
        <v>48</v>
      </c>
      <c r="C50" s="2" t="s">
        <v>30</v>
      </c>
      <c r="D50" s="3">
        <v>2</v>
      </c>
      <c r="E50" s="2" t="s">
        <v>30</v>
      </c>
      <c r="F50" s="2" t="s">
        <v>30</v>
      </c>
      <c r="G50" s="2" t="s">
        <v>20</v>
      </c>
      <c r="H50" s="2" t="s">
        <v>20</v>
      </c>
      <c r="I50" s="2" t="s">
        <v>20</v>
      </c>
      <c r="J50" s="2" t="s">
        <v>20</v>
      </c>
      <c r="K50" s="3">
        <v>1</v>
      </c>
      <c r="L50" s="2" t="s">
        <v>22</v>
      </c>
      <c r="M50" s="2" t="s">
        <v>36</v>
      </c>
      <c r="N50" s="2" t="s">
        <v>23</v>
      </c>
      <c r="O50" s="2" t="s">
        <v>24</v>
      </c>
      <c r="P50" s="2" t="s">
        <v>28</v>
      </c>
      <c r="Q50" s="2"/>
      <c r="R50" s="3">
        <v>0</v>
      </c>
      <c r="S50" s="3">
        <f>D50*T50</f>
        <v>368</v>
      </c>
      <c r="T50" s="3">
        <v>184</v>
      </c>
      <c r="U50" s="3">
        <v>1</v>
      </c>
      <c r="V50" s="3">
        <f t="shared" si="0"/>
        <v>110.39999999999999</v>
      </c>
      <c r="W50" s="3">
        <f t="shared" si="1"/>
        <v>200</v>
      </c>
      <c r="X50" s="3">
        <f t="shared" si="2"/>
        <v>0</v>
      </c>
      <c r="Y50" s="2"/>
    </row>
    <row r="51" spans="1:25" ht="18" x14ac:dyDescent="0.45">
      <c r="A51" s="3">
        <v>3</v>
      </c>
      <c r="B51" s="3">
        <v>49</v>
      </c>
      <c r="C51" s="2" t="s">
        <v>21</v>
      </c>
      <c r="D51" s="3">
        <v>1</v>
      </c>
      <c r="E51" s="2" t="s">
        <v>21</v>
      </c>
      <c r="F51" s="2" t="s">
        <v>20</v>
      </c>
      <c r="G51" s="2" t="s">
        <v>20</v>
      </c>
      <c r="H51" s="2" t="s">
        <v>20</v>
      </c>
      <c r="I51" s="2" t="s">
        <v>20</v>
      </c>
      <c r="J51" s="2" t="s">
        <v>20</v>
      </c>
      <c r="K51" s="3">
        <v>1</v>
      </c>
      <c r="L51" s="2" t="s">
        <v>42</v>
      </c>
      <c r="M51" s="2" t="s">
        <v>46</v>
      </c>
      <c r="N51" s="2" t="s">
        <v>47</v>
      </c>
      <c r="O51" s="2" t="s">
        <v>38</v>
      </c>
      <c r="P51" s="2" t="s">
        <v>28</v>
      </c>
      <c r="Q51" s="2"/>
      <c r="R51" s="3">
        <v>141</v>
      </c>
      <c r="S51" s="3">
        <v>141</v>
      </c>
      <c r="T51" s="3">
        <v>235</v>
      </c>
      <c r="U51" s="3">
        <v>2</v>
      </c>
      <c r="V51" s="3">
        <f t="shared" si="0"/>
        <v>141</v>
      </c>
      <c r="W51" s="3">
        <f t="shared" si="1"/>
        <v>60</v>
      </c>
      <c r="X51" s="3">
        <f t="shared" si="2"/>
        <v>60</v>
      </c>
      <c r="Y51" s="2"/>
    </row>
    <row r="52" spans="1:25" ht="18" x14ac:dyDescent="0.45">
      <c r="A52" s="3">
        <v>3</v>
      </c>
      <c r="B52" s="3">
        <v>50</v>
      </c>
      <c r="C52" s="2" t="s">
        <v>17</v>
      </c>
      <c r="D52" s="3">
        <v>3</v>
      </c>
      <c r="E52" s="2" t="s">
        <v>18</v>
      </c>
      <c r="F52" s="2" t="s">
        <v>21</v>
      </c>
      <c r="G52" s="2" t="s">
        <v>21</v>
      </c>
      <c r="H52" s="2" t="s">
        <v>20</v>
      </c>
      <c r="I52" s="2" t="s">
        <v>20</v>
      </c>
      <c r="J52" s="2" t="s">
        <v>20</v>
      </c>
      <c r="K52" s="3">
        <v>2</v>
      </c>
      <c r="L52" s="2" t="s">
        <v>22</v>
      </c>
      <c r="M52" s="2" t="s">
        <v>36</v>
      </c>
      <c r="N52" s="2" t="s">
        <v>23</v>
      </c>
      <c r="O52" s="2" t="s">
        <v>24</v>
      </c>
      <c r="P52" s="2" t="s">
        <v>26</v>
      </c>
      <c r="Q52" s="2"/>
      <c r="R52" s="3">
        <f>T52*2</f>
        <v>440</v>
      </c>
      <c r="S52" s="3">
        <f>D52*T52</f>
        <v>660</v>
      </c>
      <c r="T52" s="3">
        <v>220</v>
      </c>
      <c r="U52" s="3">
        <v>2</v>
      </c>
      <c r="V52" s="3">
        <f t="shared" si="0"/>
        <v>132</v>
      </c>
      <c r="W52" s="3">
        <f t="shared" si="1"/>
        <v>300</v>
      </c>
      <c r="X52" s="3">
        <f t="shared" si="2"/>
        <v>200</v>
      </c>
      <c r="Y52" s="2"/>
    </row>
    <row r="53" spans="1:25" ht="18" x14ac:dyDescent="0.45">
      <c r="A53" s="3">
        <v>3</v>
      </c>
      <c r="B53" s="3">
        <v>51</v>
      </c>
      <c r="C53" s="2" t="s">
        <v>18</v>
      </c>
      <c r="D53" s="3">
        <v>2</v>
      </c>
      <c r="E53" s="2" t="s">
        <v>18</v>
      </c>
      <c r="F53" s="2" t="s">
        <v>18</v>
      </c>
      <c r="G53" s="2" t="s">
        <v>20</v>
      </c>
      <c r="H53" s="2" t="s">
        <v>20</v>
      </c>
      <c r="I53" s="2" t="s">
        <v>20</v>
      </c>
      <c r="J53" s="2" t="s">
        <v>20</v>
      </c>
      <c r="K53" s="3">
        <v>0</v>
      </c>
      <c r="L53" s="2" t="s">
        <v>22</v>
      </c>
      <c r="M53" s="2" t="s">
        <v>36</v>
      </c>
      <c r="N53" s="2" t="s">
        <v>23</v>
      </c>
      <c r="O53" s="2" t="s">
        <v>24</v>
      </c>
      <c r="P53" s="2" t="s">
        <v>26</v>
      </c>
      <c r="Q53" s="2"/>
      <c r="R53" s="3">
        <v>0</v>
      </c>
      <c r="S53" s="3">
        <f>D53*T53</f>
        <v>432</v>
      </c>
      <c r="T53" s="3">
        <v>216</v>
      </c>
      <c r="U53" s="3">
        <v>2</v>
      </c>
      <c r="V53" s="3">
        <f t="shared" si="0"/>
        <v>129.6</v>
      </c>
      <c r="W53" s="3">
        <f t="shared" si="1"/>
        <v>200</v>
      </c>
      <c r="X53" s="3">
        <f t="shared" si="2"/>
        <v>0</v>
      </c>
      <c r="Y53" s="2"/>
    </row>
    <row r="54" spans="1:25" ht="18" x14ac:dyDescent="0.45">
      <c r="A54" s="3">
        <v>3</v>
      </c>
      <c r="B54" s="3">
        <v>52</v>
      </c>
      <c r="C54" s="2" t="s">
        <v>30</v>
      </c>
      <c r="D54" s="3">
        <v>2</v>
      </c>
      <c r="E54" s="2" t="s">
        <v>30</v>
      </c>
      <c r="F54" s="2" t="s">
        <v>30</v>
      </c>
      <c r="G54" s="2" t="s">
        <v>20</v>
      </c>
      <c r="H54" s="2" t="s">
        <v>20</v>
      </c>
      <c r="I54" s="2" t="s">
        <v>20</v>
      </c>
      <c r="J54" s="2" t="s">
        <v>20</v>
      </c>
      <c r="K54" s="3">
        <v>0</v>
      </c>
      <c r="L54" s="2" t="s">
        <v>22</v>
      </c>
      <c r="M54" s="2" t="s">
        <v>36</v>
      </c>
      <c r="N54" s="2" t="s">
        <v>23</v>
      </c>
      <c r="O54" s="2" t="s">
        <v>24</v>
      </c>
      <c r="P54" s="2" t="s">
        <v>28</v>
      </c>
      <c r="Q54" s="2"/>
      <c r="R54" s="3">
        <v>0</v>
      </c>
      <c r="S54" s="3">
        <f>D54*T54</f>
        <v>696</v>
      </c>
      <c r="T54" s="3">
        <v>348</v>
      </c>
      <c r="U54" s="3">
        <v>3</v>
      </c>
      <c r="V54" s="3">
        <f t="shared" si="0"/>
        <v>208.79999999999998</v>
      </c>
      <c r="W54" s="3">
        <f t="shared" si="1"/>
        <v>200</v>
      </c>
      <c r="X54" s="3">
        <f t="shared" si="2"/>
        <v>0</v>
      </c>
      <c r="Y54" s="2"/>
    </row>
    <row r="55" spans="1:25" ht="18" x14ac:dyDescent="0.45">
      <c r="A55" s="3">
        <v>3</v>
      </c>
      <c r="B55" s="3">
        <v>53</v>
      </c>
      <c r="C55" s="2" t="s">
        <v>21</v>
      </c>
      <c r="D55" s="3">
        <v>1</v>
      </c>
      <c r="E55" s="2" t="s">
        <v>31</v>
      </c>
      <c r="F55" s="2" t="s">
        <v>21</v>
      </c>
      <c r="G55" s="2" t="s">
        <v>20</v>
      </c>
      <c r="H55" s="2" t="s">
        <v>20</v>
      </c>
      <c r="I55" s="2" t="s">
        <v>20</v>
      </c>
      <c r="J55" s="2" t="s">
        <v>20</v>
      </c>
      <c r="K55" s="3">
        <v>1</v>
      </c>
      <c r="L55" s="2" t="s">
        <v>22</v>
      </c>
      <c r="M55" s="2" t="s">
        <v>36</v>
      </c>
      <c r="N55" s="2" t="s">
        <v>23</v>
      </c>
      <c r="O55" s="2" t="s">
        <v>24</v>
      </c>
      <c r="P55" s="2" t="s">
        <v>26</v>
      </c>
      <c r="Q55" s="2"/>
      <c r="R55" s="3">
        <v>167</v>
      </c>
      <c r="S55" s="3">
        <v>167</v>
      </c>
      <c r="T55" s="3">
        <v>279</v>
      </c>
      <c r="U55" s="3">
        <v>2</v>
      </c>
      <c r="V55" s="3">
        <f t="shared" si="0"/>
        <v>167.4</v>
      </c>
      <c r="W55" s="3">
        <f t="shared" si="1"/>
        <v>59.856630824372758</v>
      </c>
      <c r="X55" s="3">
        <f t="shared" si="2"/>
        <v>59.856630824372758</v>
      </c>
      <c r="Y55" s="2"/>
    </row>
    <row r="56" spans="1:25" ht="18" x14ac:dyDescent="0.45">
      <c r="A56" s="3">
        <v>3</v>
      </c>
      <c r="B56" s="3">
        <v>54</v>
      </c>
      <c r="C56" s="2" t="s">
        <v>21</v>
      </c>
      <c r="D56" s="3">
        <v>2</v>
      </c>
      <c r="E56" s="2" t="s">
        <v>31</v>
      </c>
      <c r="F56" s="2" t="s">
        <v>21</v>
      </c>
      <c r="G56" s="2" t="s">
        <v>21</v>
      </c>
      <c r="H56" s="2" t="s">
        <v>20</v>
      </c>
      <c r="I56" s="2" t="s">
        <v>20</v>
      </c>
      <c r="J56" s="2" t="s">
        <v>20</v>
      </c>
      <c r="K56" s="3">
        <v>3</v>
      </c>
      <c r="L56" s="2" t="s">
        <v>22</v>
      </c>
      <c r="M56" s="2" t="s">
        <v>36</v>
      </c>
      <c r="N56" s="2" t="s">
        <v>23</v>
      </c>
      <c r="O56" s="2" t="s">
        <v>24</v>
      </c>
      <c r="P56" s="2" t="s">
        <v>26</v>
      </c>
      <c r="Q56" s="2"/>
      <c r="R56" s="3">
        <v>281</v>
      </c>
      <c r="S56" s="3">
        <v>281</v>
      </c>
      <c r="T56" s="3">
        <v>234</v>
      </c>
      <c r="U56" s="3">
        <v>2</v>
      </c>
      <c r="V56" s="3">
        <f t="shared" si="0"/>
        <v>140.4</v>
      </c>
      <c r="W56" s="3">
        <f t="shared" si="1"/>
        <v>120.08547008547008</v>
      </c>
      <c r="X56" s="3">
        <f t="shared" si="2"/>
        <v>120.08547008547008</v>
      </c>
      <c r="Y56" s="2"/>
    </row>
    <row r="57" spans="1:25" ht="18" x14ac:dyDescent="0.45">
      <c r="A57" s="3">
        <v>3</v>
      </c>
      <c r="B57" s="3">
        <v>55</v>
      </c>
      <c r="C57" s="2" t="s">
        <v>17</v>
      </c>
      <c r="D57" s="3">
        <v>2</v>
      </c>
      <c r="E57" s="2" t="s">
        <v>17</v>
      </c>
      <c r="F57" s="2" t="s">
        <v>21</v>
      </c>
      <c r="G57" s="2"/>
      <c r="H57" s="2" t="s">
        <v>20</v>
      </c>
      <c r="I57" s="2" t="s">
        <v>20</v>
      </c>
      <c r="J57" s="2" t="s">
        <v>20</v>
      </c>
      <c r="K57" s="3">
        <v>1</v>
      </c>
      <c r="L57" s="2" t="s">
        <v>22</v>
      </c>
      <c r="M57" s="2" t="s">
        <v>36</v>
      </c>
      <c r="N57" s="2" t="s">
        <v>23</v>
      </c>
      <c r="O57" s="2" t="s">
        <v>24</v>
      </c>
      <c r="P57" s="2" t="s">
        <v>26</v>
      </c>
      <c r="Q57" s="2"/>
      <c r="R57" s="3">
        <v>173</v>
      </c>
      <c r="S57" s="3">
        <f>D57*T57</f>
        <v>346</v>
      </c>
      <c r="T57" s="3">
        <v>173</v>
      </c>
      <c r="U57" s="3">
        <v>1</v>
      </c>
      <c r="V57" s="3">
        <f t="shared" si="0"/>
        <v>103.8</v>
      </c>
      <c r="W57" s="3">
        <f t="shared" si="1"/>
        <v>200</v>
      </c>
      <c r="X57" s="3">
        <f t="shared" si="2"/>
        <v>100</v>
      </c>
      <c r="Y57" s="2"/>
    </row>
    <row r="58" spans="1:25" ht="18" x14ac:dyDescent="0.45">
      <c r="A58" s="3">
        <v>3</v>
      </c>
      <c r="B58" s="3">
        <v>56</v>
      </c>
      <c r="C58" s="2" t="s">
        <v>43</v>
      </c>
      <c r="D58" s="3">
        <v>1</v>
      </c>
      <c r="E58" s="2" t="s">
        <v>43</v>
      </c>
      <c r="F58" s="2" t="s">
        <v>20</v>
      </c>
      <c r="G58" s="2" t="s">
        <v>20</v>
      </c>
      <c r="H58" s="2" t="s">
        <v>20</v>
      </c>
      <c r="I58" s="2" t="s">
        <v>20</v>
      </c>
      <c r="J58" s="2" t="s">
        <v>20</v>
      </c>
      <c r="K58" s="3">
        <v>0</v>
      </c>
      <c r="L58" s="2" t="s">
        <v>35</v>
      </c>
      <c r="M58" s="2" t="s">
        <v>46</v>
      </c>
      <c r="N58" s="2" t="s">
        <v>23</v>
      </c>
      <c r="O58" s="2" t="s">
        <v>38</v>
      </c>
      <c r="P58" s="2" t="s">
        <v>26</v>
      </c>
      <c r="Q58" s="2"/>
      <c r="R58" s="3">
        <v>0</v>
      </c>
      <c r="S58" s="3">
        <f>D58*T58</f>
        <v>509</v>
      </c>
      <c r="T58" s="3">
        <v>509</v>
      </c>
      <c r="U58" s="3">
        <v>5</v>
      </c>
      <c r="V58" s="3">
        <f t="shared" si="0"/>
        <v>305.39999999999998</v>
      </c>
      <c r="W58" s="3">
        <f t="shared" si="1"/>
        <v>100</v>
      </c>
      <c r="X58" s="3">
        <f t="shared" si="2"/>
        <v>0</v>
      </c>
      <c r="Y58" s="2"/>
    </row>
    <row r="59" spans="1:25" ht="18" x14ac:dyDescent="0.45">
      <c r="A59" s="3">
        <v>3</v>
      </c>
      <c r="B59" s="3">
        <v>57</v>
      </c>
      <c r="C59" s="2" t="s">
        <v>17</v>
      </c>
      <c r="D59" s="3">
        <v>3</v>
      </c>
      <c r="E59" s="2" t="s">
        <v>32</v>
      </c>
      <c r="F59" s="2" t="s">
        <v>18</v>
      </c>
      <c r="G59" s="2" t="s">
        <v>18</v>
      </c>
      <c r="H59" s="2" t="s">
        <v>20</v>
      </c>
      <c r="I59" s="2" t="s">
        <v>20</v>
      </c>
      <c r="J59" s="2" t="s">
        <v>20</v>
      </c>
      <c r="K59" s="3">
        <v>0</v>
      </c>
      <c r="L59" s="2" t="s">
        <v>35</v>
      </c>
      <c r="M59" s="2" t="s">
        <v>36</v>
      </c>
      <c r="N59" s="2" t="s">
        <v>23</v>
      </c>
      <c r="O59" s="2" t="s">
        <v>38</v>
      </c>
      <c r="P59" s="2" t="s">
        <v>28</v>
      </c>
      <c r="Q59" s="2"/>
      <c r="R59" s="3">
        <v>0</v>
      </c>
      <c r="S59" s="3">
        <f>D59*T59</f>
        <v>717</v>
      </c>
      <c r="T59" s="3">
        <v>239</v>
      </c>
      <c r="U59" s="3">
        <v>2</v>
      </c>
      <c r="V59" s="3">
        <f t="shared" si="0"/>
        <v>143.4</v>
      </c>
      <c r="W59" s="3">
        <f t="shared" si="1"/>
        <v>300</v>
      </c>
      <c r="X59" s="3">
        <f t="shared" si="2"/>
        <v>0</v>
      </c>
      <c r="Y59" s="2"/>
    </row>
    <row r="60" spans="1:25" ht="18" x14ac:dyDescent="0.45">
      <c r="A60" s="3">
        <v>3</v>
      </c>
      <c r="B60" s="3">
        <v>58</v>
      </c>
      <c r="C60" s="2" t="s">
        <v>18</v>
      </c>
      <c r="D60" s="3">
        <v>1</v>
      </c>
      <c r="E60" s="2" t="s">
        <v>18</v>
      </c>
      <c r="F60" s="2" t="s">
        <v>20</v>
      </c>
      <c r="G60" s="2" t="s">
        <v>20</v>
      </c>
      <c r="H60" s="2" t="s">
        <v>20</v>
      </c>
      <c r="I60" s="2" t="s">
        <v>20</v>
      </c>
      <c r="J60" s="2" t="s">
        <v>20</v>
      </c>
      <c r="K60" s="3">
        <v>0</v>
      </c>
      <c r="L60" s="2" t="s">
        <v>22</v>
      </c>
      <c r="M60" s="2" t="s">
        <v>46</v>
      </c>
      <c r="N60" s="2" t="s">
        <v>23</v>
      </c>
      <c r="O60" s="2" t="s">
        <v>24</v>
      </c>
      <c r="P60" s="2" t="s">
        <v>40</v>
      </c>
      <c r="Q60" s="2"/>
      <c r="R60" s="3">
        <v>0</v>
      </c>
      <c r="S60" s="3">
        <f>D60*T60</f>
        <v>143</v>
      </c>
      <c r="T60" s="3">
        <v>143</v>
      </c>
      <c r="U60" s="3">
        <v>1</v>
      </c>
      <c r="V60" s="3">
        <f t="shared" si="0"/>
        <v>85.8</v>
      </c>
      <c r="W60" s="3">
        <f t="shared" si="1"/>
        <v>100</v>
      </c>
      <c r="X60" s="3">
        <f t="shared" si="2"/>
        <v>0</v>
      </c>
      <c r="Y60" s="2"/>
    </row>
    <row r="61" spans="1:25" ht="18" x14ac:dyDescent="0.45">
      <c r="A61" s="3">
        <v>3</v>
      </c>
      <c r="B61" s="3">
        <v>59</v>
      </c>
      <c r="C61" s="2" t="s">
        <v>18</v>
      </c>
      <c r="D61" s="3">
        <v>1</v>
      </c>
      <c r="E61" s="2" t="s">
        <v>18</v>
      </c>
      <c r="F61" s="2" t="s">
        <v>20</v>
      </c>
      <c r="G61" s="2" t="s">
        <v>20</v>
      </c>
      <c r="H61" s="2" t="s">
        <v>20</v>
      </c>
      <c r="I61" s="2" t="s">
        <v>20</v>
      </c>
      <c r="J61" s="2" t="s">
        <v>20</v>
      </c>
      <c r="K61" s="3">
        <v>0</v>
      </c>
      <c r="L61" s="2" t="s">
        <v>35</v>
      </c>
      <c r="M61" s="2" t="s">
        <v>46</v>
      </c>
      <c r="N61" s="2" t="s">
        <v>23</v>
      </c>
      <c r="O61" s="2" t="s">
        <v>38</v>
      </c>
      <c r="P61" s="2" t="s">
        <v>40</v>
      </c>
      <c r="Q61" s="2"/>
      <c r="R61" s="3">
        <v>0</v>
      </c>
      <c r="S61" s="3">
        <f>D61*T61</f>
        <v>68</v>
      </c>
      <c r="T61" s="3">
        <v>68</v>
      </c>
      <c r="U61" s="3">
        <v>0</v>
      </c>
      <c r="V61" s="3">
        <f t="shared" si="0"/>
        <v>40.799999999999997</v>
      </c>
      <c r="W61" s="3">
        <f t="shared" si="1"/>
        <v>100</v>
      </c>
      <c r="X61" s="3">
        <f t="shared" si="2"/>
        <v>0</v>
      </c>
      <c r="Y61" s="2"/>
    </row>
    <row r="62" spans="1:25" ht="18" x14ac:dyDescent="0.45">
      <c r="A62" s="3">
        <v>3</v>
      </c>
      <c r="B62" s="3">
        <v>60</v>
      </c>
      <c r="C62" s="2" t="s">
        <v>42</v>
      </c>
      <c r="D62" s="3">
        <v>1</v>
      </c>
      <c r="E62" s="2" t="s">
        <v>42</v>
      </c>
      <c r="F62" s="2" t="s">
        <v>20</v>
      </c>
      <c r="G62" s="2" t="s">
        <v>20</v>
      </c>
      <c r="H62" s="2" t="s">
        <v>20</v>
      </c>
      <c r="I62" s="2" t="s">
        <v>20</v>
      </c>
      <c r="J62" s="2" t="s">
        <v>20</v>
      </c>
      <c r="K62" s="3">
        <v>0</v>
      </c>
      <c r="L62" s="2" t="s">
        <v>42</v>
      </c>
      <c r="M62" s="2" t="s">
        <v>46</v>
      </c>
      <c r="N62" s="2" t="s">
        <v>23</v>
      </c>
      <c r="O62" s="2" t="s">
        <v>38</v>
      </c>
      <c r="P62" s="2" t="s">
        <v>28</v>
      </c>
      <c r="Q62" s="2"/>
      <c r="R62" s="3">
        <v>94</v>
      </c>
      <c r="S62" s="3">
        <v>94</v>
      </c>
      <c r="T62" s="3">
        <v>156</v>
      </c>
      <c r="U62" s="3">
        <v>1</v>
      </c>
      <c r="V62" s="3">
        <f t="shared" si="0"/>
        <v>93.6</v>
      </c>
      <c r="W62" s="3">
        <f t="shared" si="1"/>
        <v>60.256410256410255</v>
      </c>
      <c r="X62" s="3">
        <f t="shared" si="2"/>
        <v>60.256410256410255</v>
      </c>
      <c r="Y62" s="2"/>
    </row>
    <row r="63" spans="1:25" ht="18" x14ac:dyDescent="0.45">
      <c r="A63" s="3">
        <v>3</v>
      </c>
      <c r="B63" s="3">
        <v>61</v>
      </c>
      <c r="C63" s="2" t="s">
        <v>17</v>
      </c>
      <c r="D63" s="3">
        <v>3</v>
      </c>
      <c r="E63" s="2" t="s">
        <v>31</v>
      </c>
      <c r="F63" s="2" t="s">
        <v>17</v>
      </c>
      <c r="G63" s="2" t="s">
        <v>21</v>
      </c>
      <c r="H63" s="2" t="s">
        <v>20</v>
      </c>
      <c r="I63" s="2" t="s">
        <v>20</v>
      </c>
      <c r="J63" s="2" t="s">
        <v>20</v>
      </c>
      <c r="K63" s="3">
        <v>1</v>
      </c>
      <c r="L63" s="2" t="s">
        <v>22</v>
      </c>
      <c r="M63" s="2" t="s">
        <v>36</v>
      </c>
      <c r="N63" s="2" t="s">
        <v>23</v>
      </c>
      <c r="O63" s="2" t="s">
        <v>24</v>
      </c>
      <c r="P63" s="2" t="s">
        <v>26</v>
      </c>
      <c r="Q63" s="2"/>
      <c r="R63" s="3">
        <v>91</v>
      </c>
      <c r="S63" s="3">
        <f>D63*T63</f>
        <v>456</v>
      </c>
      <c r="T63" s="3">
        <v>152</v>
      </c>
      <c r="U63" s="3">
        <v>1</v>
      </c>
      <c r="V63" s="3">
        <f t="shared" si="0"/>
        <v>91.2</v>
      </c>
      <c r="W63" s="3">
        <f t="shared" si="1"/>
        <v>300</v>
      </c>
      <c r="X63" s="3">
        <f t="shared" si="2"/>
        <v>59.868421052631582</v>
      </c>
      <c r="Y63" s="2"/>
    </row>
    <row r="64" spans="1:25" ht="18" x14ac:dyDescent="0.45">
      <c r="A64" s="3">
        <v>3</v>
      </c>
      <c r="B64" s="3">
        <v>62</v>
      </c>
      <c r="C64" s="2" t="s">
        <v>21</v>
      </c>
      <c r="D64" s="3">
        <v>2</v>
      </c>
      <c r="E64" s="2" t="s">
        <v>21</v>
      </c>
      <c r="F64" s="2" t="s">
        <v>21</v>
      </c>
      <c r="G64" s="2" t="s">
        <v>20</v>
      </c>
      <c r="H64" s="2" t="s">
        <v>20</v>
      </c>
      <c r="I64" s="2" t="s">
        <v>20</v>
      </c>
      <c r="J64" s="2" t="s">
        <v>20</v>
      </c>
      <c r="K64" s="3">
        <v>2</v>
      </c>
      <c r="L64" s="2" t="s">
        <v>22</v>
      </c>
      <c r="M64" s="2" t="s">
        <v>36</v>
      </c>
      <c r="N64" s="2" t="s">
        <v>23</v>
      </c>
      <c r="O64" s="2" t="s">
        <v>24</v>
      </c>
      <c r="P64" s="2" t="s">
        <v>26</v>
      </c>
      <c r="Q64" s="2"/>
      <c r="R64" s="3">
        <v>277</v>
      </c>
      <c r="S64" s="3">
        <v>277</v>
      </c>
      <c r="T64" s="3">
        <v>231</v>
      </c>
      <c r="U64" s="3">
        <v>2</v>
      </c>
      <c r="V64" s="3">
        <f t="shared" si="0"/>
        <v>138.6</v>
      </c>
      <c r="W64" s="3">
        <f t="shared" si="1"/>
        <v>119.9134199134199</v>
      </c>
      <c r="X64" s="3">
        <f t="shared" si="2"/>
        <v>119.9134199134199</v>
      </c>
      <c r="Y64" s="2"/>
    </row>
    <row r="65" spans="1:25" ht="18" x14ac:dyDescent="0.45">
      <c r="A65" s="3">
        <v>3</v>
      </c>
      <c r="B65" s="3">
        <v>63</v>
      </c>
      <c r="C65" s="2" t="s">
        <v>21</v>
      </c>
      <c r="D65" s="3">
        <v>3</v>
      </c>
      <c r="E65" s="2" t="s">
        <v>31</v>
      </c>
      <c r="F65" s="2" t="s">
        <v>21</v>
      </c>
      <c r="G65" s="2" t="s">
        <v>21</v>
      </c>
      <c r="H65" s="2" t="s">
        <v>21</v>
      </c>
      <c r="I65" s="2" t="s">
        <v>20</v>
      </c>
      <c r="J65" s="2" t="s">
        <v>20</v>
      </c>
      <c r="K65" s="3">
        <v>4</v>
      </c>
      <c r="L65" s="2" t="s">
        <v>33</v>
      </c>
      <c r="M65" s="2" t="s">
        <v>36</v>
      </c>
      <c r="N65" s="2" t="s">
        <v>23</v>
      </c>
      <c r="O65" s="2" t="s">
        <v>39</v>
      </c>
      <c r="P65" s="2" t="s">
        <v>26</v>
      </c>
      <c r="Q65" s="2"/>
      <c r="R65" s="3">
        <v>457</v>
      </c>
      <c r="S65" s="3">
        <v>457</v>
      </c>
      <c r="T65" s="3">
        <v>254</v>
      </c>
      <c r="U65" s="3">
        <v>2</v>
      </c>
      <c r="V65" s="3">
        <f t="shared" si="0"/>
        <v>152.4</v>
      </c>
      <c r="W65" s="3">
        <f t="shared" si="1"/>
        <v>179.92125984251967</v>
      </c>
      <c r="X65" s="3">
        <f t="shared" si="2"/>
        <v>179.92125984251967</v>
      </c>
      <c r="Y65" s="2"/>
    </row>
    <row r="66" spans="1:25" ht="18" x14ac:dyDescent="0.45">
      <c r="A66" s="3">
        <v>3</v>
      </c>
      <c r="B66" s="3">
        <v>64</v>
      </c>
      <c r="C66" s="2" t="s">
        <v>21</v>
      </c>
      <c r="D66" s="3">
        <v>3</v>
      </c>
      <c r="E66" s="2" t="s">
        <v>31</v>
      </c>
      <c r="F66" s="2" t="s">
        <v>21</v>
      </c>
      <c r="G66" s="2" t="s">
        <v>21</v>
      </c>
      <c r="H66" s="2" t="s">
        <v>21</v>
      </c>
      <c r="I66" s="2" t="s">
        <v>20</v>
      </c>
      <c r="J66" s="2" t="s">
        <v>20</v>
      </c>
      <c r="K66" s="3">
        <v>3</v>
      </c>
      <c r="L66" s="2" t="s">
        <v>22</v>
      </c>
      <c r="M66" s="2" t="s">
        <v>36</v>
      </c>
      <c r="N66" s="2" t="s">
        <v>23</v>
      </c>
      <c r="O66" s="2" t="s">
        <v>24</v>
      </c>
      <c r="P66" s="2" t="s">
        <v>26</v>
      </c>
      <c r="Q66" s="2"/>
      <c r="R66" s="3">
        <v>868</v>
      </c>
      <c r="S66" s="3">
        <v>868</v>
      </c>
      <c r="T66" s="3">
        <v>482</v>
      </c>
      <c r="U66" s="3">
        <v>4</v>
      </c>
      <c r="V66" s="3">
        <f t="shared" si="0"/>
        <v>289.2</v>
      </c>
      <c r="W66" s="3">
        <f t="shared" si="1"/>
        <v>180.08298755186723</v>
      </c>
      <c r="X66" s="3">
        <f t="shared" si="2"/>
        <v>180.08298755186723</v>
      </c>
      <c r="Y66" s="2"/>
    </row>
    <row r="67" spans="1:25" ht="18" x14ac:dyDescent="0.45">
      <c r="A67" s="3">
        <v>3</v>
      </c>
      <c r="B67" s="3">
        <v>65</v>
      </c>
      <c r="C67" s="2" t="s">
        <v>21</v>
      </c>
      <c r="D67" s="3">
        <v>1</v>
      </c>
      <c r="E67" s="2" t="s">
        <v>21</v>
      </c>
      <c r="F67" s="2" t="s">
        <v>20</v>
      </c>
      <c r="G67" s="2" t="s">
        <v>20</v>
      </c>
      <c r="H67" s="2" t="s">
        <v>20</v>
      </c>
      <c r="I67" s="2" t="s">
        <v>20</v>
      </c>
      <c r="J67" s="2" t="s">
        <v>20</v>
      </c>
      <c r="K67" s="3">
        <v>1</v>
      </c>
      <c r="L67" s="2" t="s">
        <v>22</v>
      </c>
      <c r="M67" s="2" t="s">
        <v>46</v>
      </c>
      <c r="N67" s="2" t="s">
        <v>23</v>
      </c>
      <c r="O67" s="2" t="s">
        <v>24</v>
      </c>
      <c r="P67" s="2" t="s">
        <v>26</v>
      </c>
      <c r="Q67" s="2"/>
      <c r="R67" s="3">
        <v>412</v>
      </c>
      <c r="S67" s="3">
        <v>412</v>
      </c>
      <c r="T67" s="3">
        <v>686</v>
      </c>
      <c r="U67" s="3">
        <v>5</v>
      </c>
      <c r="V67" s="3">
        <f t="shared" si="0"/>
        <v>411.59999999999997</v>
      </c>
      <c r="W67" s="3">
        <f t="shared" si="1"/>
        <v>60.058309037900869</v>
      </c>
      <c r="X67" s="3">
        <f t="shared" si="2"/>
        <v>60.058309037900869</v>
      </c>
      <c r="Y67" s="2"/>
    </row>
    <row r="68" spans="1:25" ht="18" x14ac:dyDescent="0.45">
      <c r="A68" s="3">
        <v>3</v>
      </c>
      <c r="B68" s="3">
        <v>66</v>
      </c>
      <c r="C68" s="2" t="s">
        <v>21</v>
      </c>
      <c r="D68" s="3">
        <v>2</v>
      </c>
      <c r="E68" s="2" t="s">
        <v>21</v>
      </c>
      <c r="F68" s="2" t="s">
        <v>21</v>
      </c>
      <c r="G68" s="2" t="s">
        <v>20</v>
      </c>
      <c r="H68" s="2" t="s">
        <v>20</v>
      </c>
      <c r="I68" s="2" t="s">
        <v>20</v>
      </c>
      <c r="J68" s="2" t="s">
        <v>20</v>
      </c>
      <c r="K68" s="3">
        <v>2</v>
      </c>
      <c r="L68" s="2" t="s">
        <v>22</v>
      </c>
      <c r="M68" s="2" t="s">
        <v>36</v>
      </c>
      <c r="N68" s="2" t="s">
        <v>23</v>
      </c>
      <c r="O68" s="2" t="s">
        <v>24</v>
      </c>
      <c r="P68" s="2" t="s">
        <v>28</v>
      </c>
      <c r="Q68" s="2"/>
      <c r="R68" s="3">
        <v>187</v>
      </c>
      <c r="S68" s="3">
        <v>187</v>
      </c>
      <c r="T68" s="3">
        <v>156</v>
      </c>
      <c r="U68" s="3">
        <v>1</v>
      </c>
      <c r="V68" s="3">
        <f t="shared" ref="V68:V96" si="3">T68*0.6</f>
        <v>93.6</v>
      </c>
      <c r="W68" s="3">
        <f t="shared" ref="W68:W96" si="4">S68/T68*100</f>
        <v>119.87179487179486</v>
      </c>
      <c r="X68" s="3">
        <f t="shared" ref="X68:X96" si="5">R68/T68*100</f>
        <v>119.87179487179486</v>
      </c>
      <c r="Y68" s="2"/>
    </row>
    <row r="69" spans="1:25" ht="18" x14ac:dyDescent="0.45">
      <c r="A69" s="3">
        <v>3</v>
      </c>
      <c r="B69" s="3">
        <v>67</v>
      </c>
      <c r="C69" s="2" t="s">
        <v>21</v>
      </c>
      <c r="D69" s="3">
        <v>2</v>
      </c>
      <c r="E69" s="2" t="s">
        <v>21</v>
      </c>
      <c r="F69" s="2" t="s">
        <v>21</v>
      </c>
      <c r="G69" s="2" t="s">
        <v>20</v>
      </c>
      <c r="H69" s="2" t="s">
        <v>20</v>
      </c>
      <c r="I69" s="2" t="s">
        <v>20</v>
      </c>
      <c r="J69" s="2" t="s">
        <v>20</v>
      </c>
      <c r="K69" s="3">
        <v>1</v>
      </c>
      <c r="L69" s="2" t="s">
        <v>22</v>
      </c>
      <c r="M69" s="2" t="s">
        <v>36</v>
      </c>
      <c r="N69" s="2" t="s">
        <v>23</v>
      </c>
      <c r="O69" s="2" t="s">
        <v>24</v>
      </c>
      <c r="P69" s="2" t="s">
        <v>26</v>
      </c>
      <c r="Q69" s="2"/>
      <c r="R69" s="3">
        <v>622</v>
      </c>
      <c r="S69" s="3">
        <v>622</v>
      </c>
      <c r="T69" s="3">
        <v>518</v>
      </c>
      <c r="U69" s="3">
        <v>5</v>
      </c>
      <c r="V69" s="3">
        <f t="shared" si="3"/>
        <v>310.8</v>
      </c>
      <c r="W69" s="3">
        <f t="shared" si="4"/>
        <v>120.07722007722008</v>
      </c>
      <c r="X69" s="3">
        <f t="shared" si="5"/>
        <v>120.07722007722008</v>
      </c>
      <c r="Y69" s="2"/>
    </row>
    <row r="70" spans="1:25" ht="18" x14ac:dyDescent="0.45">
      <c r="A70" s="3">
        <v>3</v>
      </c>
      <c r="B70" s="3">
        <v>68</v>
      </c>
      <c r="C70" s="2" t="s">
        <v>18</v>
      </c>
      <c r="D70" s="3">
        <v>1</v>
      </c>
      <c r="E70" s="2" t="s">
        <v>18</v>
      </c>
      <c r="F70" s="2" t="s">
        <v>20</v>
      </c>
      <c r="G70" s="2" t="s">
        <v>20</v>
      </c>
      <c r="H70" s="2" t="s">
        <v>20</v>
      </c>
      <c r="I70" s="2" t="s">
        <v>20</v>
      </c>
      <c r="J70" s="2" t="s">
        <v>20</v>
      </c>
      <c r="K70" s="3">
        <v>0</v>
      </c>
      <c r="L70" s="2" t="s">
        <v>35</v>
      </c>
      <c r="M70" s="2" t="s">
        <v>46</v>
      </c>
      <c r="N70" s="2" t="s">
        <v>23</v>
      </c>
      <c r="O70" s="2" t="s">
        <v>38</v>
      </c>
      <c r="P70" s="2" t="s">
        <v>28</v>
      </c>
      <c r="Q70" s="2"/>
      <c r="R70" s="3">
        <v>0</v>
      </c>
      <c r="S70" s="3">
        <f t="shared" ref="S70:S75" si="6">D70*T70</f>
        <v>170</v>
      </c>
      <c r="T70" s="3">
        <v>170</v>
      </c>
      <c r="U70" s="3">
        <v>1</v>
      </c>
      <c r="V70" s="3">
        <f t="shared" si="3"/>
        <v>102</v>
      </c>
      <c r="W70" s="3">
        <f t="shared" si="4"/>
        <v>100</v>
      </c>
      <c r="X70" s="3">
        <f t="shared" si="5"/>
        <v>0</v>
      </c>
      <c r="Y70" s="2"/>
    </row>
    <row r="71" spans="1:25" ht="18" x14ac:dyDescent="0.45">
      <c r="A71" s="3">
        <v>3</v>
      </c>
      <c r="B71" s="3">
        <v>69</v>
      </c>
      <c r="C71" s="2" t="s">
        <v>18</v>
      </c>
      <c r="D71" s="3">
        <v>2</v>
      </c>
      <c r="E71" s="2" t="s">
        <v>18</v>
      </c>
      <c r="F71" s="2" t="s">
        <v>18</v>
      </c>
      <c r="G71" s="2" t="s">
        <v>20</v>
      </c>
      <c r="H71" s="2" t="s">
        <v>20</v>
      </c>
      <c r="I71" s="2" t="s">
        <v>20</v>
      </c>
      <c r="J71" s="2" t="s">
        <v>20</v>
      </c>
      <c r="K71" s="3">
        <v>0</v>
      </c>
      <c r="L71" s="2" t="s">
        <v>35</v>
      </c>
      <c r="M71" s="2" t="s">
        <v>36</v>
      </c>
      <c r="N71" s="2" t="s">
        <v>23</v>
      </c>
      <c r="O71" s="2" t="s">
        <v>38</v>
      </c>
      <c r="P71" s="2" t="s">
        <v>28</v>
      </c>
      <c r="Q71" s="2"/>
      <c r="R71" s="3">
        <v>0</v>
      </c>
      <c r="S71" s="3">
        <f t="shared" si="6"/>
        <v>342</v>
      </c>
      <c r="T71" s="3">
        <v>171</v>
      </c>
      <c r="U71" s="3">
        <v>1</v>
      </c>
      <c r="V71" s="3">
        <f t="shared" si="3"/>
        <v>102.6</v>
      </c>
      <c r="W71" s="3">
        <f t="shared" si="4"/>
        <v>200</v>
      </c>
      <c r="X71" s="3">
        <f t="shared" si="5"/>
        <v>0</v>
      </c>
      <c r="Y71" s="2"/>
    </row>
    <row r="72" spans="1:25" ht="18" x14ac:dyDescent="0.45">
      <c r="A72" s="3">
        <v>3</v>
      </c>
      <c r="B72" s="3">
        <v>70</v>
      </c>
      <c r="C72" s="2" t="s">
        <v>18</v>
      </c>
      <c r="D72" s="3">
        <v>3</v>
      </c>
      <c r="E72" s="2" t="s">
        <v>18</v>
      </c>
      <c r="F72" s="2" t="s">
        <v>18</v>
      </c>
      <c r="G72" s="2" t="s">
        <v>18</v>
      </c>
      <c r="H72" s="2" t="s">
        <v>20</v>
      </c>
      <c r="I72" s="2" t="s">
        <v>20</v>
      </c>
      <c r="J72" s="2" t="s">
        <v>20</v>
      </c>
      <c r="K72" s="3">
        <v>0</v>
      </c>
      <c r="L72" s="2" t="s">
        <v>22</v>
      </c>
      <c r="M72" s="2" t="s">
        <v>36</v>
      </c>
      <c r="N72" s="2" t="s">
        <v>23</v>
      </c>
      <c r="O72" s="2" t="s">
        <v>24</v>
      </c>
      <c r="P72" s="2" t="s">
        <v>26</v>
      </c>
      <c r="Q72" s="2"/>
      <c r="R72" s="3">
        <v>0</v>
      </c>
      <c r="S72" s="3">
        <f t="shared" si="6"/>
        <v>711</v>
      </c>
      <c r="T72" s="3">
        <v>237</v>
      </c>
      <c r="U72" s="3">
        <v>2</v>
      </c>
      <c r="V72" s="3">
        <f t="shared" si="3"/>
        <v>142.19999999999999</v>
      </c>
      <c r="W72" s="3">
        <f t="shared" si="4"/>
        <v>300</v>
      </c>
      <c r="X72" s="3">
        <f t="shared" si="5"/>
        <v>0</v>
      </c>
      <c r="Y72" s="2"/>
    </row>
    <row r="73" spans="1:25" ht="18" x14ac:dyDescent="0.45">
      <c r="A73" s="3">
        <v>3</v>
      </c>
      <c r="B73" s="3">
        <v>71</v>
      </c>
      <c r="C73" s="2" t="s">
        <v>18</v>
      </c>
      <c r="D73" s="3">
        <v>9</v>
      </c>
      <c r="E73" s="2" t="s">
        <v>18</v>
      </c>
      <c r="F73" s="2" t="s">
        <v>18</v>
      </c>
      <c r="G73" s="2" t="s">
        <v>18</v>
      </c>
      <c r="H73" s="2" t="s">
        <v>18</v>
      </c>
      <c r="I73" s="2" t="s">
        <v>18</v>
      </c>
      <c r="J73" s="2" t="s">
        <v>18</v>
      </c>
      <c r="K73" s="3">
        <v>0</v>
      </c>
      <c r="L73" s="2" t="s">
        <v>33</v>
      </c>
      <c r="M73" s="2" t="s">
        <v>36</v>
      </c>
      <c r="N73" s="2" t="s">
        <v>23</v>
      </c>
      <c r="O73" s="2" t="s">
        <v>39</v>
      </c>
      <c r="P73" s="2" t="s">
        <v>48</v>
      </c>
      <c r="Q73" s="2"/>
      <c r="R73" s="3">
        <v>0</v>
      </c>
      <c r="S73" s="3">
        <f t="shared" si="6"/>
        <v>19980</v>
      </c>
      <c r="T73" s="3">
        <v>2220</v>
      </c>
      <c r="U73" s="3">
        <v>5</v>
      </c>
      <c r="V73" s="3">
        <f t="shared" si="3"/>
        <v>1332</v>
      </c>
      <c r="W73" s="3">
        <f t="shared" si="4"/>
        <v>900</v>
      </c>
      <c r="X73" s="3">
        <f t="shared" si="5"/>
        <v>0</v>
      </c>
      <c r="Y73" s="2"/>
    </row>
    <row r="74" spans="1:25" ht="18" x14ac:dyDescent="0.45">
      <c r="A74" s="3">
        <v>3</v>
      </c>
      <c r="B74" s="3">
        <v>72</v>
      </c>
      <c r="C74" s="2" t="s">
        <v>18</v>
      </c>
      <c r="D74" s="3">
        <v>1</v>
      </c>
      <c r="E74" s="2" t="s">
        <v>18</v>
      </c>
      <c r="F74" s="2" t="s">
        <v>20</v>
      </c>
      <c r="G74" s="2" t="s">
        <v>20</v>
      </c>
      <c r="H74" s="2" t="s">
        <v>20</v>
      </c>
      <c r="I74" s="2" t="s">
        <v>20</v>
      </c>
      <c r="J74" s="2" t="s">
        <v>20</v>
      </c>
      <c r="K74" s="3">
        <v>0</v>
      </c>
      <c r="L74" s="2" t="s">
        <v>35</v>
      </c>
      <c r="M74" s="2" t="s">
        <v>46</v>
      </c>
      <c r="N74" s="2" t="s">
        <v>23</v>
      </c>
      <c r="O74" s="2" t="s">
        <v>38</v>
      </c>
      <c r="P74" s="2" t="s">
        <v>28</v>
      </c>
      <c r="Q74" s="2"/>
      <c r="R74" s="3">
        <v>0</v>
      </c>
      <c r="S74" s="3">
        <f t="shared" si="6"/>
        <v>30</v>
      </c>
      <c r="T74" s="3">
        <v>30</v>
      </c>
      <c r="U74" s="3">
        <v>0</v>
      </c>
      <c r="V74" s="3">
        <f t="shared" si="3"/>
        <v>18</v>
      </c>
      <c r="W74" s="3">
        <f t="shared" si="4"/>
        <v>100</v>
      </c>
      <c r="X74" s="3">
        <f t="shared" si="5"/>
        <v>0</v>
      </c>
      <c r="Y74" s="2"/>
    </row>
    <row r="75" spans="1:25" ht="18" x14ac:dyDescent="0.45">
      <c r="A75" s="3">
        <v>3</v>
      </c>
      <c r="B75" s="3">
        <v>73</v>
      </c>
      <c r="C75" s="2" t="s">
        <v>30</v>
      </c>
      <c r="D75" s="3">
        <v>2</v>
      </c>
      <c r="E75" s="2" t="s">
        <v>30</v>
      </c>
      <c r="F75" s="2" t="s">
        <v>30</v>
      </c>
      <c r="G75" s="2" t="s">
        <v>20</v>
      </c>
      <c r="H75" s="2" t="s">
        <v>20</v>
      </c>
      <c r="I75" s="2" t="s">
        <v>20</v>
      </c>
      <c r="J75" s="2" t="s">
        <v>20</v>
      </c>
      <c r="K75" s="3">
        <v>0</v>
      </c>
      <c r="L75" s="2" t="s">
        <v>35</v>
      </c>
      <c r="M75" s="2" t="s">
        <v>36</v>
      </c>
      <c r="N75" s="2" t="s">
        <v>23</v>
      </c>
      <c r="O75" s="2" t="s">
        <v>38</v>
      </c>
      <c r="P75" s="2" t="s">
        <v>28</v>
      </c>
      <c r="Q75" s="2"/>
      <c r="R75" s="3">
        <v>0</v>
      </c>
      <c r="S75" s="3">
        <f t="shared" si="6"/>
        <v>676</v>
      </c>
      <c r="T75" s="3">
        <v>338</v>
      </c>
      <c r="U75" s="3">
        <v>3</v>
      </c>
      <c r="V75" s="3">
        <f t="shared" si="3"/>
        <v>202.79999999999998</v>
      </c>
      <c r="W75" s="3">
        <f t="shared" si="4"/>
        <v>200</v>
      </c>
      <c r="X75" s="3">
        <f t="shared" si="5"/>
        <v>0</v>
      </c>
      <c r="Y75" s="2"/>
    </row>
    <row r="76" spans="1:25" ht="18" x14ac:dyDescent="0.45">
      <c r="A76" s="3">
        <v>3</v>
      </c>
      <c r="B76" s="3">
        <v>74</v>
      </c>
      <c r="C76" s="2" t="s">
        <v>21</v>
      </c>
      <c r="D76" s="3">
        <v>1</v>
      </c>
      <c r="E76" s="2" t="s">
        <v>21</v>
      </c>
      <c r="F76" s="2" t="s">
        <v>20</v>
      </c>
      <c r="G76" s="2" t="s">
        <v>20</v>
      </c>
      <c r="H76" s="2" t="s">
        <v>20</v>
      </c>
      <c r="I76" s="2" t="s">
        <v>20</v>
      </c>
      <c r="J76" s="2" t="s">
        <v>20</v>
      </c>
      <c r="K76" s="3">
        <v>1</v>
      </c>
      <c r="L76" s="2" t="s">
        <v>22</v>
      </c>
      <c r="M76" s="2" t="s">
        <v>46</v>
      </c>
      <c r="N76" s="2" t="s">
        <v>23</v>
      </c>
      <c r="O76" s="2" t="s">
        <v>24</v>
      </c>
      <c r="P76" s="2" t="s">
        <v>28</v>
      </c>
      <c r="Q76" s="2"/>
      <c r="R76" s="3">
        <v>226</v>
      </c>
      <c r="S76" s="3">
        <v>226</v>
      </c>
      <c r="T76" s="3">
        <v>377</v>
      </c>
      <c r="U76" s="3">
        <v>3</v>
      </c>
      <c r="V76" s="3">
        <f t="shared" si="3"/>
        <v>226.2</v>
      </c>
      <c r="W76" s="3">
        <f t="shared" si="4"/>
        <v>59.946949602122011</v>
      </c>
      <c r="X76" s="3">
        <f t="shared" si="5"/>
        <v>59.946949602122011</v>
      </c>
      <c r="Y76" s="2"/>
    </row>
    <row r="77" spans="1:25" ht="18" x14ac:dyDescent="0.45">
      <c r="A77" s="3">
        <v>3</v>
      </c>
      <c r="B77" s="3">
        <v>75</v>
      </c>
      <c r="C77" s="2" t="s">
        <v>21</v>
      </c>
      <c r="D77" s="3">
        <v>1</v>
      </c>
      <c r="E77" s="2" t="s">
        <v>21</v>
      </c>
      <c r="F77" s="2" t="s">
        <v>20</v>
      </c>
      <c r="G77" s="2" t="s">
        <v>20</v>
      </c>
      <c r="H77" s="2" t="s">
        <v>20</v>
      </c>
      <c r="I77" s="2" t="s">
        <v>20</v>
      </c>
      <c r="J77" s="2" t="s">
        <v>20</v>
      </c>
      <c r="K77" s="3">
        <v>1</v>
      </c>
      <c r="L77" s="2" t="s">
        <v>35</v>
      </c>
      <c r="M77" s="2" t="s">
        <v>46</v>
      </c>
      <c r="N77" s="2" t="s">
        <v>23</v>
      </c>
      <c r="O77" s="2" t="s">
        <v>38</v>
      </c>
      <c r="P77" s="2" t="s">
        <v>27</v>
      </c>
      <c r="Q77" s="2"/>
      <c r="R77" s="3">
        <v>165</v>
      </c>
      <c r="S77" s="3">
        <v>165</v>
      </c>
      <c r="T77" s="3">
        <v>275</v>
      </c>
      <c r="U77" s="3">
        <v>2</v>
      </c>
      <c r="V77" s="3">
        <f t="shared" si="3"/>
        <v>165</v>
      </c>
      <c r="W77" s="3">
        <f t="shared" si="4"/>
        <v>60</v>
      </c>
      <c r="X77" s="3">
        <f t="shared" si="5"/>
        <v>60</v>
      </c>
      <c r="Y77" s="2"/>
    </row>
    <row r="78" spans="1:25" ht="18" x14ac:dyDescent="0.45">
      <c r="A78" s="3">
        <v>3</v>
      </c>
      <c r="B78" s="3">
        <v>76</v>
      </c>
      <c r="C78" s="2" t="s">
        <v>21</v>
      </c>
      <c r="D78" s="3">
        <v>1</v>
      </c>
      <c r="E78" s="2" t="s">
        <v>21</v>
      </c>
      <c r="F78" s="2" t="s">
        <v>20</v>
      </c>
      <c r="G78" s="2" t="s">
        <v>20</v>
      </c>
      <c r="H78" s="2" t="s">
        <v>20</v>
      </c>
      <c r="I78" s="2" t="s">
        <v>20</v>
      </c>
      <c r="J78" s="2" t="s">
        <v>20</v>
      </c>
      <c r="K78" s="3">
        <v>1</v>
      </c>
      <c r="L78" s="2" t="s">
        <v>22</v>
      </c>
      <c r="M78" s="2" t="s">
        <v>46</v>
      </c>
      <c r="N78" s="2" t="s">
        <v>37</v>
      </c>
      <c r="O78" s="2" t="s">
        <v>24</v>
      </c>
      <c r="P78" s="2" t="s">
        <v>28</v>
      </c>
      <c r="Q78" s="2"/>
      <c r="R78" s="3">
        <v>240</v>
      </c>
      <c r="S78" s="3">
        <v>240</v>
      </c>
      <c r="T78" s="3">
        <v>400</v>
      </c>
      <c r="U78" s="3">
        <v>4</v>
      </c>
      <c r="V78" s="3">
        <f t="shared" si="3"/>
        <v>240</v>
      </c>
      <c r="W78" s="3">
        <f t="shared" si="4"/>
        <v>60</v>
      </c>
      <c r="X78" s="3">
        <f t="shared" si="5"/>
        <v>60</v>
      </c>
      <c r="Y78" s="2"/>
    </row>
    <row r="79" spans="1:25" ht="18" x14ac:dyDescent="0.45">
      <c r="A79" s="3">
        <v>3</v>
      </c>
      <c r="B79" s="3">
        <v>77</v>
      </c>
      <c r="C79" s="2" t="s">
        <v>21</v>
      </c>
      <c r="D79" s="3">
        <v>1</v>
      </c>
      <c r="E79" s="2" t="s">
        <v>21</v>
      </c>
      <c r="F79" s="2" t="s">
        <v>20</v>
      </c>
      <c r="G79" s="2" t="s">
        <v>20</v>
      </c>
      <c r="H79" s="2" t="s">
        <v>20</v>
      </c>
      <c r="I79" s="2" t="s">
        <v>20</v>
      </c>
      <c r="J79" s="2" t="s">
        <v>20</v>
      </c>
      <c r="K79" s="3">
        <v>1</v>
      </c>
      <c r="L79" s="2" t="s">
        <v>42</v>
      </c>
      <c r="M79" s="2" t="s">
        <v>46</v>
      </c>
      <c r="N79" s="2" t="s">
        <v>47</v>
      </c>
      <c r="O79" s="2" t="s">
        <v>38</v>
      </c>
      <c r="P79" s="2" t="s">
        <v>27</v>
      </c>
      <c r="Q79" s="2"/>
      <c r="R79" s="3">
        <v>497</v>
      </c>
      <c r="S79" s="3">
        <v>497</v>
      </c>
      <c r="T79" s="3">
        <v>828</v>
      </c>
      <c r="U79" s="3">
        <v>5</v>
      </c>
      <c r="V79" s="3">
        <f t="shared" si="3"/>
        <v>496.79999999999995</v>
      </c>
      <c r="W79" s="3">
        <f t="shared" si="4"/>
        <v>60.024154589371982</v>
      </c>
      <c r="X79" s="3">
        <f t="shared" si="5"/>
        <v>60.024154589371982</v>
      </c>
      <c r="Y79" s="2"/>
    </row>
    <row r="80" spans="1:25" ht="18" x14ac:dyDescent="0.45">
      <c r="A80" s="3">
        <v>3</v>
      </c>
      <c r="B80" s="3">
        <v>78</v>
      </c>
      <c r="C80" s="2" t="s">
        <v>21</v>
      </c>
      <c r="D80" s="3">
        <v>2</v>
      </c>
      <c r="E80" s="2" t="s">
        <v>21</v>
      </c>
      <c r="F80" s="2" t="s">
        <v>21</v>
      </c>
      <c r="G80" s="2" t="s">
        <v>20</v>
      </c>
      <c r="H80" s="2" t="s">
        <v>20</v>
      </c>
      <c r="I80" s="2" t="s">
        <v>20</v>
      </c>
      <c r="J80" s="2" t="s">
        <v>20</v>
      </c>
      <c r="K80" s="3">
        <v>1</v>
      </c>
      <c r="L80" s="2" t="s">
        <v>22</v>
      </c>
      <c r="M80" s="2" t="s">
        <v>46</v>
      </c>
      <c r="N80" s="2" t="s">
        <v>23</v>
      </c>
      <c r="O80" s="2" t="s">
        <v>24</v>
      </c>
      <c r="P80" s="2" t="s">
        <v>26</v>
      </c>
      <c r="Q80" s="2"/>
      <c r="R80" s="3">
        <v>269</v>
      </c>
      <c r="S80" s="3">
        <v>269</v>
      </c>
      <c r="T80" s="3">
        <v>224</v>
      </c>
      <c r="U80" s="3">
        <v>2</v>
      </c>
      <c r="V80" s="3">
        <f t="shared" si="3"/>
        <v>134.4</v>
      </c>
      <c r="W80" s="3">
        <f t="shared" si="4"/>
        <v>120.08928571428572</v>
      </c>
      <c r="X80" s="3">
        <f t="shared" si="5"/>
        <v>120.08928571428572</v>
      </c>
      <c r="Y80" s="2"/>
    </row>
    <row r="81" spans="1:25" ht="18" x14ac:dyDescent="0.45">
      <c r="A81" s="3">
        <v>3</v>
      </c>
      <c r="B81" s="3">
        <v>79</v>
      </c>
      <c r="C81" s="2" t="s">
        <v>17</v>
      </c>
      <c r="D81" s="3">
        <v>2</v>
      </c>
      <c r="E81" s="2" t="s">
        <v>18</v>
      </c>
      <c r="F81" s="2" t="s">
        <v>21</v>
      </c>
      <c r="G81" s="2" t="s">
        <v>20</v>
      </c>
      <c r="H81" s="2" t="s">
        <v>20</v>
      </c>
      <c r="I81" s="2" t="s">
        <v>20</v>
      </c>
      <c r="J81" s="2" t="s">
        <v>20</v>
      </c>
      <c r="K81" s="3">
        <v>1</v>
      </c>
      <c r="L81" s="2" t="s">
        <v>22</v>
      </c>
      <c r="M81" s="2" t="s">
        <v>36</v>
      </c>
      <c r="N81" s="2" t="s">
        <v>23</v>
      </c>
      <c r="O81" s="2" t="s">
        <v>24</v>
      </c>
      <c r="P81" s="2" t="s">
        <v>26</v>
      </c>
      <c r="Q81" s="2"/>
      <c r="R81" s="3">
        <v>170</v>
      </c>
      <c r="S81" s="3">
        <f>D81*T81</f>
        <v>340</v>
      </c>
      <c r="T81" s="3">
        <v>170</v>
      </c>
      <c r="U81" s="3">
        <v>1</v>
      </c>
      <c r="V81" s="3">
        <f t="shared" si="3"/>
        <v>102</v>
      </c>
      <c r="W81" s="3">
        <f t="shared" si="4"/>
        <v>200</v>
      </c>
      <c r="X81" s="3">
        <f t="shared" si="5"/>
        <v>100</v>
      </c>
      <c r="Y81" s="2"/>
    </row>
    <row r="82" spans="1:25" ht="18" x14ac:dyDescent="0.45">
      <c r="A82" s="3">
        <v>3</v>
      </c>
      <c r="B82" s="3">
        <v>80</v>
      </c>
      <c r="C82" s="2" t="s">
        <v>21</v>
      </c>
      <c r="D82" s="3">
        <v>1</v>
      </c>
      <c r="E82" s="2" t="s">
        <v>21</v>
      </c>
      <c r="F82" s="2" t="s">
        <v>20</v>
      </c>
      <c r="G82" s="2" t="s">
        <v>20</v>
      </c>
      <c r="H82" s="2" t="s">
        <v>20</v>
      </c>
      <c r="I82" s="2" t="s">
        <v>20</v>
      </c>
      <c r="J82" s="2" t="s">
        <v>20</v>
      </c>
      <c r="K82" s="3">
        <v>1</v>
      </c>
      <c r="L82" s="2" t="s">
        <v>42</v>
      </c>
      <c r="M82" s="2" t="s">
        <v>46</v>
      </c>
      <c r="N82" s="2" t="s">
        <v>20</v>
      </c>
      <c r="O82" s="2" t="s">
        <v>38</v>
      </c>
      <c r="P82" s="2" t="s">
        <v>28</v>
      </c>
      <c r="Q82" s="2"/>
      <c r="R82" s="3">
        <v>149</v>
      </c>
      <c r="S82" s="3">
        <v>149</v>
      </c>
      <c r="T82" s="3">
        <v>248</v>
      </c>
      <c r="U82" s="3">
        <v>2</v>
      </c>
      <c r="V82" s="3">
        <f t="shared" si="3"/>
        <v>148.79999999999998</v>
      </c>
      <c r="W82" s="3">
        <f t="shared" si="4"/>
        <v>60.080645161290327</v>
      </c>
      <c r="X82" s="3">
        <f t="shared" si="5"/>
        <v>60.080645161290327</v>
      </c>
      <c r="Y82" s="2"/>
    </row>
    <row r="83" spans="1:25" ht="18" x14ac:dyDescent="0.45">
      <c r="A83" s="3">
        <v>3</v>
      </c>
      <c r="B83" s="3">
        <v>81</v>
      </c>
      <c r="C83" s="2" t="s">
        <v>21</v>
      </c>
      <c r="D83" s="3">
        <v>1</v>
      </c>
      <c r="E83" s="2" t="s">
        <v>21</v>
      </c>
      <c r="F83" s="2" t="s">
        <v>20</v>
      </c>
      <c r="G83" s="2" t="s">
        <v>20</v>
      </c>
      <c r="H83" s="2" t="s">
        <v>20</v>
      </c>
      <c r="I83" s="2" t="s">
        <v>20</v>
      </c>
      <c r="J83" s="2" t="s">
        <v>20</v>
      </c>
      <c r="K83" s="3">
        <v>1</v>
      </c>
      <c r="L83" s="2" t="s">
        <v>42</v>
      </c>
      <c r="M83" s="2" t="s">
        <v>46</v>
      </c>
      <c r="N83" s="2" t="s">
        <v>23</v>
      </c>
      <c r="O83" s="2" t="s">
        <v>38</v>
      </c>
      <c r="P83" s="2" t="s">
        <v>28</v>
      </c>
      <c r="Q83" s="2"/>
      <c r="R83" s="3">
        <v>126</v>
      </c>
      <c r="S83" s="3">
        <v>126</v>
      </c>
      <c r="T83" s="3">
        <v>210</v>
      </c>
      <c r="U83" s="3">
        <v>2</v>
      </c>
      <c r="V83" s="3">
        <f t="shared" si="3"/>
        <v>126</v>
      </c>
      <c r="W83" s="3">
        <f t="shared" si="4"/>
        <v>60</v>
      </c>
      <c r="X83" s="3">
        <f t="shared" si="5"/>
        <v>60</v>
      </c>
      <c r="Y83" s="2"/>
    </row>
    <row r="84" spans="1:25" ht="18" x14ac:dyDescent="0.45">
      <c r="A84" s="3">
        <v>3</v>
      </c>
      <c r="B84" s="3">
        <v>82</v>
      </c>
      <c r="C84" s="2" t="s">
        <v>21</v>
      </c>
      <c r="D84" s="3">
        <v>1</v>
      </c>
      <c r="E84" s="2" t="s">
        <v>21</v>
      </c>
      <c r="F84" s="2" t="s">
        <v>20</v>
      </c>
      <c r="G84" s="2" t="s">
        <v>20</v>
      </c>
      <c r="H84" s="2" t="s">
        <v>20</v>
      </c>
      <c r="I84" s="2" t="s">
        <v>20</v>
      </c>
      <c r="J84" s="2" t="s">
        <v>20</v>
      </c>
      <c r="K84" s="3">
        <v>1</v>
      </c>
      <c r="L84" s="2" t="s">
        <v>42</v>
      </c>
      <c r="M84" s="2" t="s">
        <v>46</v>
      </c>
      <c r="N84" s="2" t="s">
        <v>23</v>
      </c>
      <c r="O84" s="2" t="s">
        <v>38</v>
      </c>
      <c r="P84" s="2" t="s">
        <v>28</v>
      </c>
      <c r="Q84" s="2"/>
      <c r="R84" s="3">
        <v>44</v>
      </c>
      <c r="S84" s="3">
        <v>44</v>
      </c>
      <c r="T84" s="3">
        <v>74</v>
      </c>
      <c r="U84" s="3">
        <v>0</v>
      </c>
      <c r="V84" s="3">
        <f t="shared" si="3"/>
        <v>44.4</v>
      </c>
      <c r="W84" s="3">
        <v>60</v>
      </c>
      <c r="X84" s="3">
        <v>60</v>
      </c>
      <c r="Y84" s="2"/>
    </row>
    <row r="85" spans="1:25" ht="18" x14ac:dyDescent="0.45">
      <c r="A85" s="3">
        <v>3</v>
      </c>
      <c r="B85" s="3">
        <v>83</v>
      </c>
      <c r="C85" s="2" t="s">
        <v>42</v>
      </c>
      <c r="D85" s="3" t="s">
        <v>20</v>
      </c>
      <c r="E85" s="2" t="s">
        <v>42</v>
      </c>
      <c r="F85" s="2" t="s">
        <v>20</v>
      </c>
      <c r="G85" s="2" t="s">
        <v>20</v>
      </c>
      <c r="H85" s="2" t="s">
        <v>20</v>
      </c>
      <c r="I85" s="2" t="s">
        <v>20</v>
      </c>
      <c r="J85" s="2" t="s">
        <v>20</v>
      </c>
      <c r="K85" s="3">
        <v>0</v>
      </c>
      <c r="L85" s="2" t="s">
        <v>42</v>
      </c>
      <c r="M85" s="2" t="s">
        <v>20</v>
      </c>
      <c r="N85" s="2" t="s">
        <v>20</v>
      </c>
      <c r="O85" s="2" t="s">
        <v>38</v>
      </c>
      <c r="P85" s="2" t="s">
        <v>55</v>
      </c>
      <c r="Q85" s="2"/>
      <c r="R85" s="3">
        <v>0</v>
      </c>
      <c r="S85" s="3">
        <v>0</v>
      </c>
      <c r="T85" s="3">
        <v>255</v>
      </c>
      <c r="U85" s="3">
        <v>2</v>
      </c>
      <c r="V85" s="3">
        <f t="shared" si="3"/>
        <v>153</v>
      </c>
      <c r="W85" s="3">
        <f t="shared" si="4"/>
        <v>0</v>
      </c>
      <c r="X85" s="3">
        <f t="shared" si="5"/>
        <v>0</v>
      </c>
      <c r="Y85" s="2"/>
    </row>
    <row r="86" spans="1:25" ht="18" x14ac:dyDescent="0.45">
      <c r="A86" s="3">
        <v>3</v>
      </c>
      <c r="B86" s="3">
        <v>84</v>
      </c>
      <c r="C86" s="2" t="s">
        <v>21</v>
      </c>
      <c r="D86" s="3">
        <v>1</v>
      </c>
      <c r="E86" s="2" t="s">
        <v>21</v>
      </c>
      <c r="F86" s="2" t="s">
        <v>20</v>
      </c>
      <c r="G86" s="2" t="s">
        <v>20</v>
      </c>
      <c r="H86" s="2" t="s">
        <v>20</v>
      </c>
      <c r="I86" s="2" t="s">
        <v>20</v>
      </c>
      <c r="J86" s="2" t="s">
        <v>20</v>
      </c>
      <c r="K86" s="3">
        <v>1</v>
      </c>
      <c r="L86" s="2" t="s">
        <v>35</v>
      </c>
      <c r="M86" s="2" t="s">
        <v>46</v>
      </c>
      <c r="N86" s="2" t="s">
        <v>23</v>
      </c>
      <c r="O86" s="2" t="s">
        <v>38</v>
      </c>
      <c r="P86" s="2" t="s">
        <v>28</v>
      </c>
      <c r="Q86" s="2"/>
      <c r="R86" s="3">
        <v>81</v>
      </c>
      <c r="S86" s="3">
        <v>81</v>
      </c>
      <c r="T86" s="3">
        <v>135</v>
      </c>
      <c r="U86" s="3">
        <v>1</v>
      </c>
      <c r="V86" s="3">
        <f t="shared" si="3"/>
        <v>81</v>
      </c>
      <c r="W86" s="3">
        <f t="shared" si="4"/>
        <v>60</v>
      </c>
      <c r="X86" s="3">
        <f t="shared" si="5"/>
        <v>60</v>
      </c>
      <c r="Y86" s="2"/>
    </row>
    <row r="87" spans="1:25" ht="18" x14ac:dyDescent="0.45">
      <c r="A87" s="3">
        <v>3</v>
      </c>
      <c r="B87" s="3">
        <v>85</v>
      </c>
      <c r="C87" s="2" t="s">
        <v>44</v>
      </c>
      <c r="D87" s="3">
        <v>1</v>
      </c>
      <c r="E87" s="2" t="s">
        <v>44</v>
      </c>
      <c r="F87" s="2" t="s">
        <v>20</v>
      </c>
      <c r="G87" s="2" t="s">
        <v>20</v>
      </c>
      <c r="H87" s="2" t="s">
        <v>20</v>
      </c>
      <c r="I87" s="2" t="s">
        <v>20</v>
      </c>
      <c r="J87" s="2" t="s">
        <v>20</v>
      </c>
      <c r="K87" s="3">
        <v>0</v>
      </c>
      <c r="L87" s="2" t="s">
        <v>22</v>
      </c>
      <c r="M87" s="2" t="s">
        <v>46</v>
      </c>
      <c r="N87" s="2" t="s">
        <v>23</v>
      </c>
      <c r="O87" s="2" t="s">
        <v>24</v>
      </c>
      <c r="P87" s="2" t="s">
        <v>28</v>
      </c>
      <c r="Q87" s="2"/>
      <c r="R87" s="3">
        <v>0</v>
      </c>
      <c r="S87" s="3">
        <f>D87*T87</f>
        <v>60</v>
      </c>
      <c r="T87" s="3">
        <v>60</v>
      </c>
      <c r="U87" s="3">
        <v>0</v>
      </c>
      <c r="V87" s="3">
        <f t="shared" si="3"/>
        <v>36</v>
      </c>
      <c r="W87" s="3">
        <f t="shared" si="4"/>
        <v>100</v>
      </c>
      <c r="X87" s="3">
        <f t="shared" si="5"/>
        <v>0</v>
      </c>
      <c r="Y87" s="2"/>
    </row>
    <row r="88" spans="1:25" ht="18" x14ac:dyDescent="0.45">
      <c r="A88" s="3">
        <v>3</v>
      </c>
      <c r="B88" s="3">
        <v>86</v>
      </c>
      <c r="C88" s="2" t="s">
        <v>18</v>
      </c>
      <c r="D88" s="3">
        <v>1</v>
      </c>
      <c r="E88" s="2" t="s">
        <v>18</v>
      </c>
      <c r="F88" s="2" t="s">
        <v>20</v>
      </c>
      <c r="G88" s="2" t="s">
        <v>20</v>
      </c>
      <c r="H88" s="2" t="s">
        <v>20</v>
      </c>
      <c r="I88" s="2" t="s">
        <v>20</v>
      </c>
      <c r="J88" s="2" t="s">
        <v>20</v>
      </c>
      <c r="K88" s="3">
        <v>0</v>
      </c>
      <c r="L88" s="2" t="s">
        <v>22</v>
      </c>
      <c r="M88" s="2" t="s">
        <v>46</v>
      </c>
      <c r="N88" s="2" t="s">
        <v>23</v>
      </c>
      <c r="O88" s="2" t="s">
        <v>24</v>
      </c>
      <c r="P88" s="2" t="s">
        <v>40</v>
      </c>
      <c r="Q88" s="2"/>
      <c r="R88" s="3">
        <v>0</v>
      </c>
      <c r="S88" s="3">
        <f>D88*T88</f>
        <v>130</v>
      </c>
      <c r="T88" s="3">
        <v>130</v>
      </c>
      <c r="U88" s="3">
        <v>1</v>
      </c>
      <c r="V88" s="3">
        <f t="shared" si="3"/>
        <v>78</v>
      </c>
      <c r="W88" s="3">
        <f t="shared" si="4"/>
        <v>100</v>
      </c>
      <c r="X88" s="3">
        <f t="shared" si="5"/>
        <v>0</v>
      </c>
      <c r="Y88" s="2"/>
    </row>
    <row r="89" spans="1:25" ht="18" x14ac:dyDescent="0.45">
      <c r="A89" s="3">
        <v>3</v>
      </c>
      <c r="B89" s="3">
        <v>87</v>
      </c>
      <c r="C89" s="2" t="s">
        <v>31</v>
      </c>
      <c r="D89" s="3" t="s">
        <v>20</v>
      </c>
      <c r="E89" s="2" t="s">
        <v>31</v>
      </c>
      <c r="F89" s="2" t="s">
        <v>20</v>
      </c>
      <c r="G89" s="2" t="s">
        <v>20</v>
      </c>
      <c r="H89" s="2" t="s">
        <v>20</v>
      </c>
      <c r="I89" s="2" t="s">
        <v>20</v>
      </c>
      <c r="J89" s="2" t="s">
        <v>20</v>
      </c>
      <c r="K89" s="3">
        <v>0</v>
      </c>
      <c r="L89" s="2" t="s">
        <v>22</v>
      </c>
      <c r="M89" s="2" t="s">
        <v>46</v>
      </c>
      <c r="N89" s="2" t="s">
        <v>23</v>
      </c>
      <c r="O89" s="2" t="s">
        <v>24</v>
      </c>
      <c r="P89" s="2" t="s">
        <v>55</v>
      </c>
      <c r="Q89" s="2"/>
      <c r="R89" s="3">
        <v>0</v>
      </c>
      <c r="S89" s="3">
        <v>0</v>
      </c>
      <c r="T89" s="3">
        <v>4770</v>
      </c>
      <c r="U89" s="3">
        <v>5</v>
      </c>
      <c r="V89" s="3">
        <f t="shared" si="3"/>
        <v>2862</v>
      </c>
      <c r="W89" s="3">
        <f t="shared" si="4"/>
        <v>0</v>
      </c>
      <c r="X89" s="3">
        <f t="shared" si="5"/>
        <v>0</v>
      </c>
      <c r="Y89" s="2"/>
    </row>
    <row r="90" spans="1:25" ht="18" x14ac:dyDescent="0.45">
      <c r="A90" s="3">
        <v>3</v>
      </c>
      <c r="B90" s="3">
        <v>88</v>
      </c>
      <c r="C90" s="2" t="s">
        <v>18</v>
      </c>
      <c r="D90" s="3">
        <v>1</v>
      </c>
      <c r="E90" s="2" t="s">
        <v>18</v>
      </c>
      <c r="F90" s="2" t="s">
        <v>20</v>
      </c>
      <c r="G90" s="2" t="s">
        <v>20</v>
      </c>
      <c r="H90" s="2" t="s">
        <v>20</v>
      </c>
      <c r="I90" s="2" t="s">
        <v>20</v>
      </c>
      <c r="J90" s="2" t="s">
        <v>20</v>
      </c>
      <c r="K90" s="3">
        <v>0</v>
      </c>
      <c r="L90" s="2" t="s">
        <v>22</v>
      </c>
      <c r="M90" s="2" t="s">
        <v>46</v>
      </c>
      <c r="N90" s="2" t="s">
        <v>23</v>
      </c>
      <c r="O90" s="2" t="s">
        <v>24</v>
      </c>
      <c r="P90" s="2" t="s">
        <v>40</v>
      </c>
      <c r="Q90" s="2"/>
      <c r="R90" s="3">
        <v>0</v>
      </c>
      <c r="S90" s="3">
        <f t="shared" ref="S90:S96" si="7">D90*T90</f>
        <v>34</v>
      </c>
      <c r="T90" s="3">
        <v>34</v>
      </c>
      <c r="U90" s="3">
        <v>0</v>
      </c>
      <c r="V90" s="3">
        <f t="shared" si="3"/>
        <v>20.399999999999999</v>
      </c>
      <c r="W90" s="3">
        <f t="shared" si="4"/>
        <v>100</v>
      </c>
      <c r="X90" s="3">
        <f t="shared" si="5"/>
        <v>0</v>
      </c>
      <c r="Y90" s="2"/>
    </row>
    <row r="91" spans="1:25" ht="18" x14ac:dyDescent="0.45">
      <c r="A91" s="3">
        <v>3</v>
      </c>
      <c r="B91" s="3">
        <v>89</v>
      </c>
      <c r="C91" s="2" t="s">
        <v>18</v>
      </c>
      <c r="D91" s="3">
        <v>1</v>
      </c>
      <c r="E91" s="2" t="s">
        <v>18</v>
      </c>
      <c r="F91" s="2" t="s">
        <v>20</v>
      </c>
      <c r="G91" s="2" t="s">
        <v>20</v>
      </c>
      <c r="H91" s="2" t="s">
        <v>20</v>
      </c>
      <c r="I91" s="2" t="s">
        <v>20</v>
      </c>
      <c r="J91" s="2" t="s">
        <v>20</v>
      </c>
      <c r="K91" s="3">
        <v>0</v>
      </c>
      <c r="L91" s="2" t="s">
        <v>22</v>
      </c>
      <c r="M91" s="2" t="s">
        <v>46</v>
      </c>
      <c r="N91" s="2" t="s">
        <v>23</v>
      </c>
      <c r="O91" s="2" t="s">
        <v>24</v>
      </c>
      <c r="P91" s="2" t="s">
        <v>40</v>
      </c>
      <c r="Q91" s="2"/>
      <c r="R91" s="3">
        <v>0</v>
      </c>
      <c r="S91" s="3">
        <f t="shared" si="7"/>
        <v>44</v>
      </c>
      <c r="T91" s="3">
        <v>44</v>
      </c>
      <c r="U91" s="3">
        <v>0</v>
      </c>
      <c r="V91" s="3">
        <f t="shared" si="3"/>
        <v>26.4</v>
      </c>
      <c r="W91" s="3">
        <f t="shared" si="4"/>
        <v>100</v>
      </c>
      <c r="X91" s="3">
        <f t="shared" si="5"/>
        <v>0</v>
      </c>
      <c r="Y91" s="2"/>
    </row>
    <row r="92" spans="1:25" ht="18" x14ac:dyDescent="0.45">
      <c r="A92" s="3">
        <v>3</v>
      </c>
      <c r="B92" s="3">
        <v>90</v>
      </c>
      <c r="C92" s="2" t="s">
        <v>18</v>
      </c>
      <c r="D92" s="3">
        <v>1</v>
      </c>
      <c r="E92" s="2" t="s">
        <v>18</v>
      </c>
      <c r="F92" s="2" t="s">
        <v>20</v>
      </c>
      <c r="G92" s="2" t="s">
        <v>20</v>
      </c>
      <c r="H92" s="2" t="s">
        <v>20</v>
      </c>
      <c r="I92" s="2" t="s">
        <v>20</v>
      </c>
      <c r="J92" s="2" t="s">
        <v>20</v>
      </c>
      <c r="K92" s="3">
        <v>0</v>
      </c>
      <c r="L92" s="2" t="s">
        <v>22</v>
      </c>
      <c r="M92" s="2" t="s">
        <v>46</v>
      </c>
      <c r="N92" s="2" t="s">
        <v>23</v>
      </c>
      <c r="O92" s="2" t="s">
        <v>24</v>
      </c>
      <c r="P92" s="2" t="s">
        <v>40</v>
      </c>
      <c r="Q92" s="2"/>
      <c r="R92" s="3">
        <v>0</v>
      </c>
      <c r="S92" s="3">
        <f t="shared" si="7"/>
        <v>43</v>
      </c>
      <c r="T92" s="3">
        <v>43</v>
      </c>
      <c r="U92" s="3">
        <v>0</v>
      </c>
      <c r="V92" s="3">
        <f t="shared" si="3"/>
        <v>25.8</v>
      </c>
      <c r="W92" s="3">
        <f t="shared" si="4"/>
        <v>100</v>
      </c>
      <c r="X92" s="3">
        <f t="shared" si="5"/>
        <v>0</v>
      </c>
      <c r="Y92" s="2"/>
    </row>
    <row r="93" spans="1:25" ht="18" x14ac:dyDescent="0.45">
      <c r="A93" s="3">
        <v>3</v>
      </c>
      <c r="B93" s="3">
        <v>91</v>
      </c>
      <c r="C93" s="2" t="s">
        <v>18</v>
      </c>
      <c r="D93" s="3">
        <v>1</v>
      </c>
      <c r="E93" s="2" t="s">
        <v>18</v>
      </c>
      <c r="F93" s="2" t="s">
        <v>20</v>
      </c>
      <c r="G93" s="2" t="s">
        <v>20</v>
      </c>
      <c r="H93" s="2" t="s">
        <v>20</v>
      </c>
      <c r="I93" s="2" t="s">
        <v>20</v>
      </c>
      <c r="J93" s="2" t="s">
        <v>20</v>
      </c>
      <c r="K93" s="3">
        <v>0</v>
      </c>
      <c r="L93" s="2" t="s">
        <v>22</v>
      </c>
      <c r="M93" s="2" t="s">
        <v>46</v>
      </c>
      <c r="N93" s="2" t="s">
        <v>23</v>
      </c>
      <c r="O93" s="2" t="s">
        <v>24</v>
      </c>
      <c r="P93" s="2" t="s">
        <v>40</v>
      </c>
      <c r="Q93" s="2"/>
      <c r="R93" s="3">
        <v>0</v>
      </c>
      <c r="S93" s="3">
        <f t="shared" si="7"/>
        <v>49</v>
      </c>
      <c r="T93" s="3">
        <v>49</v>
      </c>
      <c r="U93" s="3">
        <v>0</v>
      </c>
      <c r="V93" s="3">
        <f t="shared" si="3"/>
        <v>29.4</v>
      </c>
      <c r="W93" s="3">
        <f t="shared" si="4"/>
        <v>100</v>
      </c>
      <c r="X93" s="3">
        <f t="shared" si="5"/>
        <v>0</v>
      </c>
      <c r="Y93" s="2"/>
    </row>
    <row r="94" spans="1:25" ht="18" x14ac:dyDescent="0.45">
      <c r="A94" s="3">
        <v>3</v>
      </c>
      <c r="B94" s="3">
        <v>92</v>
      </c>
      <c r="C94" s="2" t="s">
        <v>18</v>
      </c>
      <c r="D94" s="3">
        <v>1</v>
      </c>
      <c r="E94" s="2" t="s">
        <v>18</v>
      </c>
      <c r="F94" s="2" t="s">
        <v>20</v>
      </c>
      <c r="G94" s="2" t="s">
        <v>20</v>
      </c>
      <c r="H94" s="2" t="s">
        <v>20</v>
      </c>
      <c r="I94" s="2" t="s">
        <v>20</v>
      </c>
      <c r="J94" s="2" t="s">
        <v>20</v>
      </c>
      <c r="K94" s="3">
        <v>0</v>
      </c>
      <c r="L94" s="2" t="s">
        <v>22</v>
      </c>
      <c r="M94" s="2" t="s">
        <v>46</v>
      </c>
      <c r="N94" s="2" t="s">
        <v>23</v>
      </c>
      <c r="O94" s="2" t="s">
        <v>24</v>
      </c>
      <c r="P94" s="2" t="s">
        <v>40</v>
      </c>
      <c r="Q94" s="2"/>
      <c r="R94" s="3">
        <v>0</v>
      </c>
      <c r="S94" s="3">
        <f t="shared" si="7"/>
        <v>73</v>
      </c>
      <c r="T94" s="3">
        <v>73</v>
      </c>
      <c r="U94" s="3">
        <v>0</v>
      </c>
      <c r="V94" s="3">
        <f t="shared" si="3"/>
        <v>43.8</v>
      </c>
      <c r="W94" s="3">
        <f t="shared" si="4"/>
        <v>100</v>
      </c>
      <c r="X94" s="3">
        <f t="shared" si="5"/>
        <v>0</v>
      </c>
      <c r="Y94" s="2"/>
    </row>
    <row r="95" spans="1:25" ht="18" x14ac:dyDescent="0.45">
      <c r="A95" s="3">
        <v>3</v>
      </c>
      <c r="B95" s="3">
        <v>93</v>
      </c>
      <c r="C95" s="2" t="s">
        <v>18</v>
      </c>
      <c r="D95" s="3">
        <v>3</v>
      </c>
      <c r="E95" s="2" t="s">
        <v>18</v>
      </c>
      <c r="F95" s="2" t="s">
        <v>18</v>
      </c>
      <c r="G95" s="2" t="s">
        <v>18</v>
      </c>
      <c r="H95" s="2" t="s">
        <v>20</v>
      </c>
      <c r="I95" s="2" t="s">
        <v>20</v>
      </c>
      <c r="J95" s="2" t="s">
        <v>20</v>
      </c>
      <c r="K95" s="3">
        <v>0</v>
      </c>
      <c r="L95" s="2" t="s">
        <v>22</v>
      </c>
      <c r="M95" s="2" t="s">
        <v>36</v>
      </c>
      <c r="N95" s="2" t="s">
        <v>23</v>
      </c>
      <c r="O95" s="2" t="s">
        <v>24</v>
      </c>
      <c r="P95" s="2" t="s">
        <v>27</v>
      </c>
      <c r="Q95" s="2"/>
      <c r="R95" s="3">
        <v>0</v>
      </c>
      <c r="S95" s="3">
        <f t="shared" si="7"/>
        <v>186</v>
      </c>
      <c r="T95" s="3">
        <v>62</v>
      </c>
      <c r="U95" s="3">
        <v>0</v>
      </c>
      <c r="V95" s="3">
        <f t="shared" si="3"/>
        <v>37.199999999999996</v>
      </c>
      <c r="W95" s="3">
        <f t="shared" si="4"/>
        <v>300</v>
      </c>
      <c r="X95" s="3">
        <f t="shared" si="5"/>
        <v>0</v>
      </c>
      <c r="Y95" s="2"/>
    </row>
    <row r="96" spans="1:25" ht="18" x14ac:dyDescent="0.45">
      <c r="A96" s="3">
        <v>3</v>
      </c>
      <c r="B96" s="3">
        <v>94</v>
      </c>
      <c r="C96" s="2" t="s">
        <v>17</v>
      </c>
      <c r="D96" s="3">
        <v>2</v>
      </c>
      <c r="E96" s="2" t="s">
        <v>18</v>
      </c>
      <c r="F96" s="2" t="s">
        <v>21</v>
      </c>
      <c r="G96" s="2" t="s">
        <v>20</v>
      </c>
      <c r="H96" s="2" t="s">
        <v>20</v>
      </c>
      <c r="I96" s="2" t="s">
        <v>20</v>
      </c>
      <c r="J96" s="2" t="s">
        <v>20</v>
      </c>
      <c r="K96" s="3">
        <v>1</v>
      </c>
      <c r="L96" s="2" t="s">
        <v>22</v>
      </c>
      <c r="M96" s="2" t="s">
        <v>36</v>
      </c>
      <c r="N96" s="2" t="s">
        <v>23</v>
      </c>
      <c r="O96" s="2" t="s">
        <v>24</v>
      </c>
      <c r="P96" s="2" t="s">
        <v>28</v>
      </c>
      <c r="Q96" s="2"/>
      <c r="R96" s="3">
        <v>78</v>
      </c>
      <c r="S96" s="3">
        <f t="shared" si="7"/>
        <v>260</v>
      </c>
      <c r="T96" s="3">
        <v>130</v>
      </c>
      <c r="U96" s="3">
        <v>1</v>
      </c>
      <c r="V96" s="3">
        <f t="shared" si="3"/>
        <v>78</v>
      </c>
      <c r="W96" s="3">
        <f t="shared" si="4"/>
        <v>200</v>
      </c>
      <c r="X96" s="3">
        <f t="shared" si="5"/>
        <v>60</v>
      </c>
      <c r="Y96" s="2"/>
    </row>
    <row r="97" spans="11:20" ht="18" x14ac:dyDescent="0.25">
      <c r="K97" s="7">
        <f>SUM(K3:K96)</f>
        <v>133</v>
      </c>
      <c r="T97" s="4">
        <f>SUM(T3:T96)</f>
        <v>31982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8"/>
  <sheetViews>
    <sheetView rightToLeft="1" topLeftCell="G1" zoomScale="115" zoomScaleNormal="115" workbookViewId="0">
      <pane ySplit="1200" topLeftCell="A7" activePane="bottomLeft"/>
      <selection activeCell="U1" sqref="U1:U1048576"/>
      <selection pane="bottomLeft" activeCell="O16" sqref="O16"/>
    </sheetView>
  </sheetViews>
  <sheetFormatPr defaultRowHeight="15" x14ac:dyDescent="0.25"/>
  <cols>
    <col min="11" max="11" width="13.28515625" style="4" customWidth="1"/>
    <col min="12" max="12" width="15.28515625" customWidth="1"/>
    <col min="13" max="13" width="13.7109375" customWidth="1"/>
    <col min="15" max="15" width="13.7109375" bestFit="1" customWidth="1"/>
    <col min="16" max="16" width="10.28515625" customWidth="1"/>
    <col min="17" max="17" width="5.140625" customWidth="1"/>
    <col min="18" max="18" width="9.5703125" style="4" customWidth="1"/>
    <col min="19" max="19" width="8" style="4" customWidth="1"/>
    <col min="20" max="21" width="6.28515625" style="4" customWidth="1"/>
    <col min="22" max="22" width="16.42578125" style="4" customWidth="1"/>
    <col min="23" max="23" width="12.42578125" style="4" customWidth="1"/>
    <col min="24" max="24" width="17" style="4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4</v>
      </c>
      <c r="B3" s="3">
        <v>1</v>
      </c>
      <c r="C3" s="2" t="s">
        <v>18</v>
      </c>
      <c r="D3" s="3">
        <v>1</v>
      </c>
      <c r="E3" s="2" t="s">
        <v>18</v>
      </c>
      <c r="F3" s="2" t="s">
        <v>20</v>
      </c>
      <c r="G3" s="2" t="s">
        <v>20</v>
      </c>
      <c r="H3" s="2" t="s">
        <v>20</v>
      </c>
      <c r="I3" s="2" t="s">
        <v>20</v>
      </c>
      <c r="J3" s="2" t="s">
        <v>20</v>
      </c>
      <c r="K3" s="3">
        <v>0</v>
      </c>
      <c r="L3" s="2" t="s">
        <v>22</v>
      </c>
      <c r="M3" s="2" t="s">
        <v>46</v>
      </c>
      <c r="N3" s="2" t="s">
        <v>23</v>
      </c>
      <c r="O3" s="2" t="s">
        <v>24</v>
      </c>
      <c r="P3" s="2" t="s">
        <v>28</v>
      </c>
      <c r="Q3" s="2"/>
      <c r="R3" s="3">
        <v>0</v>
      </c>
      <c r="S3" s="3">
        <f>D3*T3</f>
        <v>68</v>
      </c>
      <c r="T3" s="3">
        <v>68</v>
      </c>
      <c r="U3" s="3">
        <v>0</v>
      </c>
      <c r="V3" s="3">
        <f>T3*0.6</f>
        <v>40.799999999999997</v>
      </c>
      <c r="W3" s="3">
        <f>S3/T3*100</f>
        <v>100</v>
      </c>
      <c r="X3" s="3">
        <f>R3/T3*100</f>
        <v>0</v>
      </c>
      <c r="Y3" s="2"/>
    </row>
    <row r="4" spans="1:25" ht="18" x14ac:dyDescent="0.45">
      <c r="A4" s="3">
        <v>4</v>
      </c>
      <c r="B4" s="3">
        <v>2</v>
      </c>
      <c r="C4" s="2" t="s">
        <v>19</v>
      </c>
      <c r="D4" s="3">
        <v>2</v>
      </c>
      <c r="E4" s="2" t="s">
        <v>19</v>
      </c>
      <c r="F4" s="2" t="s">
        <v>19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0</v>
      </c>
      <c r="L4" s="2" t="s">
        <v>22</v>
      </c>
      <c r="M4" s="2" t="s">
        <v>36</v>
      </c>
      <c r="N4" s="2" t="s">
        <v>23</v>
      </c>
      <c r="O4" s="2" t="s">
        <v>24</v>
      </c>
      <c r="P4" s="2" t="s">
        <v>28</v>
      </c>
      <c r="Q4" s="2"/>
      <c r="R4" s="3">
        <v>0</v>
      </c>
      <c r="S4" s="3">
        <f>D4*T4</f>
        <v>3134</v>
      </c>
      <c r="T4" s="3">
        <v>1567</v>
      </c>
      <c r="U4" s="3">
        <v>5</v>
      </c>
      <c r="V4" s="3">
        <f t="shared" ref="V4:V17" si="0">T4*0.6</f>
        <v>940.19999999999993</v>
      </c>
      <c r="W4" s="3">
        <f t="shared" ref="W4:W17" si="1">S4/T4*100</f>
        <v>200</v>
      </c>
      <c r="X4" s="3">
        <f t="shared" ref="X4:X17" si="2">R4/T4*100</f>
        <v>0</v>
      </c>
      <c r="Y4" s="2"/>
    </row>
    <row r="5" spans="1:25" ht="18" x14ac:dyDescent="0.45">
      <c r="A5" s="3">
        <v>4</v>
      </c>
      <c r="B5" s="3">
        <v>3</v>
      </c>
      <c r="C5" s="2" t="s">
        <v>19</v>
      </c>
      <c r="D5" s="3">
        <v>2</v>
      </c>
      <c r="E5" s="2" t="s">
        <v>19</v>
      </c>
      <c r="F5" s="2" t="s">
        <v>19</v>
      </c>
      <c r="G5" s="2" t="s">
        <v>20</v>
      </c>
      <c r="H5" s="2" t="s">
        <v>20</v>
      </c>
      <c r="I5" s="2" t="s">
        <v>20</v>
      </c>
      <c r="J5" s="2" t="s">
        <v>20</v>
      </c>
      <c r="K5" s="3">
        <v>0</v>
      </c>
      <c r="L5" s="2" t="s">
        <v>22</v>
      </c>
      <c r="M5" s="2" t="s">
        <v>36</v>
      </c>
      <c r="N5" s="2" t="s">
        <v>23</v>
      </c>
      <c r="O5" s="2" t="s">
        <v>24</v>
      </c>
      <c r="P5" s="2" t="s">
        <v>28</v>
      </c>
      <c r="Q5" s="2"/>
      <c r="R5" s="3">
        <v>0</v>
      </c>
      <c r="S5" s="3">
        <f>D5*T5</f>
        <v>8032</v>
      </c>
      <c r="T5" s="3">
        <v>4016</v>
      </c>
      <c r="U5" s="3">
        <v>5</v>
      </c>
      <c r="V5" s="3">
        <f t="shared" si="0"/>
        <v>2409.6</v>
      </c>
      <c r="W5" s="3">
        <f t="shared" si="1"/>
        <v>200</v>
      </c>
      <c r="X5" s="3">
        <f t="shared" si="2"/>
        <v>0</v>
      </c>
      <c r="Y5" s="2"/>
    </row>
    <row r="6" spans="1:25" ht="18" x14ac:dyDescent="0.45">
      <c r="A6" s="3">
        <v>4</v>
      </c>
      <c r="B6" s="3">
        <v>4</v>
      </c>
      <c r="C6" s="2" t="s">
        <v>17</v>
      </c>
      <c r="D6" s="3">
        <v>6</v>
      </c>
      <c r="E6" s="2" t="s">
        <v>18</v>
      </c>
      <c r="F6" s="2" t="s">
        <v>32</v>
      </c>
      <c r="G6" s="2" t="s">
        <v>21</v>
      </c>
      <c r="H6" s="2" t="s">
        <v>21</v>
      </c>
      <c r="I6" s="2" t="s">
        <v>21</v>
      </c>
      <c r="J6" s="2" t="s">
        <v>21</v>
      </c>
      <c r="K6" s="3">
        <v>8</v>
      </c>
      <c r="L6" s="2" t="s">
        <v>33</v>
      </c>
      <c r="M6" s="2" t="s">
        <v>36</v>
      </c>
      <c r="N6" s="2" t="s">
        <v>23</v>
      </c>
      <c r="O6" s="2" t="s">
        <v>39</v>
      </c>
      <c r="P6" s="2" t="s">
        <v>26</v>
      </c>
      <c r="Q6" s="2"/>
      <c r="R6" s="3">
        <f>T6*4</f>
        <v>1840</v>
      </c>
      <c r="S6" s="3">
        <f>D6*T6</f>
        <v>2760</v>
      </c>
      <c r="T6" s="3">
        <v>460</v>
      </c>
      <c r="U6" s="3">
        <v>4</v>
      </c>
      <c r="V6" s="3">
        <f t="shared" si="0"/>
        <v>276</v>
      </c>
      <c r="W6" s="3">
        <f t="shared" si="1"/>
        <v>600</v>
      </c>
      <c r="X6" s="3">
        <f t="shared" si="2"/>
        <v>400</v>
      </c>
      <c r="Y6" s="2"/>
    </row>
    <row r="7" spans="1:25" ht="18" x14ac:dyDescent="0.45">
      <c r="A7" s="3">
        <v>4</v>
      </c>
      <c r="B7" s="3">
        <v>5</v>
      </c>
      <c r="C7" s="2" t="s">
        <v>17</v>
      </c>
      <c r="D7" s="3">
        <v>3</v>
      </c>
      <c r="E7" s="2" t="s">
        <v>18</v>
      </c>
      <c r="F7" s="2" t="s">
        <v>18</v>
      </c>
      <c r="G7" s="2" t="s">
        <v>30</v>
      </c>
      <c r="H7" s="2" t="s">
        <v>20</v>
      </c>
      <c r="I7" s="2" t="s">
        <v>20</v>
      </c>
      <c r="J7" s="2" t="s">
        <v>20</v>
      </c>
      <c r="K7" s="3">
        <v>0</v>
      </c>
      <c r="L7" s="2" t="s">
        <v>22</v>
      </c>
      <c r="M7" s="2" t="s">
        <v>36</v>
      </c>
      <c r="N7" s="2" t="s">
        <v>23</v>
      </c>
      <c r="O7" s="2" t="s">
        <v>24</v>
      </c>
      <c r="P7" s="2" t="s">
        <v>26</v>
      </c>
      <c r="Q7" s="2"/>
      <c r="R7" s="3">
        <v>0</v>
      </c>
      <c r="S7" s="3">
        <f>D7*T7</f>
        <v>414</v>
      </c>
      <c r="T7" s="3">
        <v>138</v>
      </c>
      <c r="U7" s="3">
        <v>1</v>
      </c>
      <c r="V7" s="3">
        <f t="shared" si="0"/>
        <v>82.8</v>
      </c>
      <c r="W7" s="3">
        <f t="shared" si="1"/>
        <v>300</v>
      </c>
      <c r="X7" s="3">
        <f t="shared" si="2"/>
        <v>0</v>
      </c>
      <c r="Y7" s="2"/>
    </row>
    <row r="8" spans="1:25" ht="18" x14ac:dyDescent="0.45">
      <c r="A8" s="3">
        <v>4</v>
      </c>
      <c r="B8" s="3">
        <v>6</v>
      </c>
      <c r="C8" s="2" t="s">
        <v>21</v>
      </c>
      <c r="D8" s="3">
        <v>2</v>
      </c>
      <c r="E8" s="2" t="s">
        <v>21</v>
      </c>
      <c r="F8" s="2" t="s">
        <v>21</v>
      </c>
      <c r="G8" s="2" t="s">
        <v>20</v>
      </c>
      <c r="H8" s="2" t="s">
        <v>20</v>
      </c>
      <c r="I8" s="2" t="s">
        <v>20</v>
      </c>
      <c r="J8" s="2" t="s">
        <v>20</v>
      </c>
      <c r="K8" s="3">
        <v>1</v>
      </c>
      <c r="L8" s="2" t="s">
        <v>35</v>
      </c>
      <c r="M8" s="2" t="s">
        <v>36</v>
      </c>
      <c r="N8" s="2" t="s">
        <v>23</v>
      </c>
      <c r="O8" s="2" t="s">
        <v>38</v>
      </c>
      <c r="P8" s="2" t="s">
        <v>26</v>
      </c>
      <c r="Q8" s="2"/>
      <c r="R8" s="3">
        <v>190</v>
      </c>
      <c r="S8" s="3">
        <v>190</v>
      </c>
      <c r="T8" s="3">
        <v>158</v>
      </c>
      <c r="U8" s="3">
        <v>1</v>
      </c>
      <c r="V8" s="3">
        <f t="shared" si="0"/>
        <v>94.8</v>
      </c>
      <c r="W8" s="3">
        <f t="shared" si="1"/>
        <v>120.25316455696202</v>
      </c>
      <c r="X8" s="3">
        <f t="shared" si="2"/>
        <v>120.25316455696202</v>
      </c>
      <c r="Y8" s="2"/>
    </row>
    <row r="9" spans="1:25" ht="18" x14ac:dyDescent="0.45">
      <c r="A9" s="3">
        <v>4</v>
      </c>
      <c r="B9" s="3">
        <v>7</v>
      </c>
      <c r="C9" s="2" t="s">
        <v>30</v>
      </c>
      <c r="D9" s="3">
        <v>2</v>
      </c>
      <c r="E9" s="2" t="s">
        <v>30</v>
      </c>
      <c r="F9" s="2" t="s">
        <v>30</v>
      </c>
      <c r="G9" s="2" t="s">
        <v>20</v>
      </c>
      <c r="H9" s="2" t="s">
        <v>20</v>
      </c>
      <c r="I9" s="2" t="s">
        <v>20</v>
      </c>
      <c r="J9" s="2" t="s">
        <v>20</v>
      </c>
      <c r="K9" s="3">
        <v>0</v>
      </c>
      <c r="L9" s="2" t="s">
        <v>22</v>
      </c>
      <c r="M9" s="2" t="s">
        <v>36</v>
      </c>
      <c r="N9" s="2" t="s">
        <v>23</v>
      </c>
      <c r="O9" s="2" t="s">
        <v>24</v>
      </c>
      <c r="P9" s="2" t="s">
        <v>26</v>
      </c>
      <c r="Q9" s="2"/>
      <c r="R9" s="3">
        <v>0</v>
      </c>
      <c r="S9" s="3">
        <f>D9*T9</f>
        <v>426</v>
      </c>
      <c r="T9" s="3">
        <v>213</v>
      </c>
      <c r="U9" s="3">
        <v>2</v>
      </c>
      <c r="V9" s="3">
        <f t="shared" si="0"/>
        <v>127.8</v>
      </c>
      <c r="W9" s="3">
        <f t="shared" si="1"/>
        <v>200</v>
      </c>
      <c r="X9" s="3">
        <f t="shared" si="2"/>
        <v>0</v>
      </c>
      <c r="Y9" s="2"/>
    </row>
    <row r="10" spans="1:25" ht="18" x14ac:dyDescent="0.45">
      <c r="A10" s="3">
        <v>4</v>
      </c>
      <c r="B10" s="3">
        <v>8</v>
      </c>
      <c r="C10" s="2" t="s">
        <v>17</v>
      </c>
      <c r="D10" s="3">
        <v>5</v>
      </c>
      <c r="E10" s="2" t="s">
        <v>17</v>
      </c>
      <c r="F10" s="2" t="s">
        <v>30</v>
      </c>
      <c r="G10" s="2" t="s">
        <v>17</v>
      </c>
      <c r="H10" s="2" t="s">
        <v>30</v>
      </c>
      <c r="I10" s="2" t="s">
        <v>30</v>
      </c>
      <c r="J10" s="2" t="s">
        <v>20</v>
      </c>
      <c r="K10" s="3">
        <v>0</v>
      </c>
      <c r="L10" s="2" t="s">
        <v>22</v>
      </c>
      <c r="M10" s="2" t="s">
        <v>46</v>
      </c>
      <c r="N10" s="2" t="s">
        <v>23</v>
      </c>
      <c r="O10" s="2" t="s">
        <v>24</v>
      </c>
      <c r="P10" s="2" t="s">
        <v>27</v>
      </c>
      <c r="Q10" s="2"/>
      <c r="R10" s="3">
        <v>0</v>
      </c>
      <c r="S10" s="3">
        <f>D10*T10</f>
        <v>1425</v>
      </c>
      <c r="T10" s="3">
        <v>285</v>
      </c>
      <c r="U10" s="3">
        <v>2</v>
      </c>
      <c r="V10" s="3">
        <f t="shared" si="0"/>
        <v>171</v>
      </c>
      <c r="W10" s="3">
        <f t="shared" si="1"/>
        <v>500</v>
      </c>
      <c r="X10" s="3">
        <f t="shared" si="2"/>
        <v>0</v>
      </c>
      <c r="Y10" s="2"/>
    </row>
    <row r="11" spans="1:25" ht="18" x14ac:dyDescent="0.45">
      <c r="A11" s="3">
        <v>4</v>
      </c>
      <c r="B11" s="3">
        <v>9</v>
      </c>
      <c r="C11" s="2" t="s">
        <v>21</v>
      </c>
      <c r="D11" s="3">
        <v>1</v>
      </c>
      <c r="E11" s="2" t="s">
        <v>21</v>
      </c>
      <c r="F11" s="2" t="s">
        <v>20</v>
      </c>
      <c r="G11" s="2" t="s">
        <v>20</v>
      </c>
      <c r="H11" s="2" t="s">
        <v>20</v>
      </c>
      <c r="I11" s="2" t="s">
        <v>20</v>
      </c>
      <c r="J11" s="2" t="s">
        <v>20</v>
      </c>
      <c r="K11" s="3">
        <v>1</v>
      </c>
      <c r="L11" s="2" t="s">
        <v>22</v>
      </c>
      <c r="M11" s="2" t="s">
        <v>46</v>
      </c>
      <c r="N11" s="2" t="s">
        <v>23</v>
      </c>
      <c r="O11" s="2" t="s">
        <v>24</v>
      </c>
      <c r="P11" s="2" t="s">
        <v>28</v>
      </c>
      <c r="Q11" s="2"/>
      <c r="R11" s="3">
        <v>157</v>
      </c>
      <c r="S11" s="3">
        <v>157</v>
      </c>
      <c r="T11" s="3">
        <v>261</v>
      </c>
      <c r="U11" s="3">
        <v>2</v>
      </c>
      <c r="V11" s="3">
        <f t="shared" si="0"/>
        <v>156.6</v>
      </c>
      <c r="W11" s="3">
        <f t="shared" si="1"/>
        <v>60.153256704980841</v>
      </c>
      <c r="X11" s="3">
        <f t="shared" si="2"/>
        <v>60.153256704980841</v>
      </c>
      <c r="Y11" s="2"/>
    </row>
    <row r="12" spans="1:25" ht="18" x14ac:dyDescent="0.45">
      <c r="A12" s="3">
        <v>4</v>
      </c>
      <c r="B12" s="3">
        <v>10</v>
      </c>
      <c r="C12" s="2" t="s">
        <v>17</v>
      </c>
      <c r="D12" s="3">
        <v>3</v>
      </c>
      <c r="E12" s="2" t="s">
        <v>31</v>
      </c>
      <c r="F12" s="2" t="s">
        <v>32</v>
      </c>
      <c r="G12" s="2" t="s">
        <v>30</v>
      </c>
      <c r="H12" s="2" t="s">
        <v>20</v>
      </c>
      <c r="I12" s="2" t="s">
        <v>20</v>
      </c>
      <c r="J12" s="2" t="s">
        <v>20</v>
      </c>
      <c r="K12" s="3">
        <v>0</v>
      </c>
      <c r="L12" s="2" t="s">
        <v>22</v>
      </c>
      <c r="M12" s="2" t="s">
        <v>36</v>
      </c>
      <c r="N12" s="2" t="s">
        <v>23</v>
      </c>
      <c r="O12" s="2" t="s">
        <v>24</v>
      </c>
      <c r="P12" s="2" t="s">
        <v>26</v>
      </c>
      <c r="Q12" s="2"/>
      <c r="R12" s="3">
        <v>0</v>
      </c>
      <c r="S12" s="3">
        <f>D12*T12</f>
        <v>459</v>
      </c>
      <c r="T12" s="3">
        <v>153</v>
      </c>
      <c r="U12" s="3">
        <v>1</v>
      </c>
      <c r="V12" s="3">
        <f t="shared" si="0"/>
        <v>91.8</v>
      </c>
      <c r="W12" s="3">
        <f t="shared" si="1"/>
        <v>300</v>
      </c>
      <c r="X12" s="3">
        <f t="shared" si="2"/>
        <v>0</v>
      </c>
      <c r="Y12" s="2"/>
    </row>
    <row r="13" spans="1:25" ht="18" x14ac:dyDescent="0.45">
      <c r="A13" s="3">
        <v>4</v>
      </c>
      <c r="B13" s="3">
        <v>11</v>
      </c>
      <c r="C13" s="2" t="s">
        <v>21</v>
      </c>
      <c r="D13" s="3">
        <v>1</v>
      </c>
      <c r="E13" s="2" t="s">
        <v>21</v>
      </c>
      <c r="F13" s="2" t="s">
        <v>20</v>
      </c>
      <c r="G13" s="2" t="s">
        <v>20</v>
      </c>
      <c r="H13" s="2" t="s">
        <v>20</v>
      </c>
      <c r="I13" s="2" t="s">
        <v>20</v>
      </c>
      <c r="J13" s="2" t="s">
        <v>20</v>
      </c>
      <c r="K13" s="3">
        <v>1</v>
      </c>
      <c r="L13" s="2" t="s">
        <v>35</v>
      </c>
      <c r="M13" s="2" t="s">
        <v>46</v>
      </c>
      <c r="N13" s="2" t="s">
        <v>23</v>
      </c>
      <c r="O13" s="2" t="s">
        <v>38</v>
      </c>
      <c r="P13" s="2" t="s">
        <v>28</v>
      </c>
      <c r="Q13" s="2"/>
      <c r="R13" s="3">
        <v>66</v>
      </c>
      <c r="S13" s="3">
        <v>66</v>
      </c>
      <c r="T13" s="3">
        <v>110</v>
      </c>
      <c r="U13" s="3">
        <v>1</v>
      </c>
      <c r="V13" s="3">
        <f t="shared" si="0"/>
        <v>66</v>
      </c>
      <c r="W13" s="3">
        <f t="shared" si="1"/>
        <v>60</v>
      </c>
      <c r="X13" s="3">
        <f t="shared" si="2"/>
        <v>60</v>
      </c>
      <c r="Y13" s="2"/>
    </row>
    <row r="14" spans="1:25" ht="18" x14ac:dyDescent="0.45">
      <c r="A14" s="3">
        <v>4</v>
      </c>
      <c r="B14" s="3">
        <v>12</v>
      </c>
      <c r="C14" s="2" t="s">
        <v>21</v>
      </c>
      <c r="D14" s="3">
        <v>1</v>
      </c>
      <c r="E14" s="2" t="s">
        <v>31</v>
      </c>
      <c r="F14" s="2" t="s">
        <v>21</v>
      </c>
      <c r="G14" s="2" t="s">
        <v>20</v>
      </c>
      <c r="H14" s="2" t="s">
        <v>20</v>
      </c>
      <c r="I14" s="2" t="s">
        <v>20</v>
      </c>
      <c r="J14" s="2" t="s">
        <v>20</v>
      </c>
      <c r="K14" s="3">
        <v>1</v>
      </c>
      <c r="L14" s="2" t="s">
        <v>35</v>
      </c>
      <c r="M14" s="2" t="s">
        <v>46</v>
      </c>
      <c r="N14" s="2" t="s">
        <v>23</v>
      </c>
      <c r="O14" s="2" t="s">
        <v>38</v>
      </c>
      <c r="P14" s="2" t="s">
        <v>28</v>
      </c>
      <c r="Q14" s="2"/>
      <c r="R14" s="3">
        <v>90</v>
      </c>
      <c r="S14" s="3">
        <v>90</v>
      </c>
      <c r="T14" s="3">
        <v>150</v>
      </c>
      <c r="U14" s="3">
        <v>1</v>
      </c>
      <c r="V14" s="3">
        <f t="shared" si="0"/>
        <v>90</v>
      </c>
      <c r="W14" s="3">
        <f t="shared" si="1"/>
        <v>60</v>
      </c>
      <c r="X14" s="3">
        <f t="shared" si="2"/>
        <v>60</v>
      </c>
      <c r="Y14" s="2"/>
    </row>
    <row r="15" spans="1:25" ht="18" x14ac:dyDescent="0.45">
      <c r="A15" s="3">
        <v>4</v>
      </c>
      <c r="B15" s="3">
        <v>13</v>
      </c>
      <c r="C15" s="2" t="s">
        <v>19</v>
      </c>
      <c r="D15" s="3">
        <v>1</v>
      </c>
      <c r="E15" s="2" t="s">
        <v>19</v>
      </c>
      <c r="F15" s="2" t="s">
        <v>20</v>
      </c>
      <c r="G15" s="2" t="s">
        <v>20</v>
      </c>
      <c r="H15" s="2" t="s">
        <v>20</v>
      </c>
      <c r="I15" s="2" t="s">
        <v>20</v>
      </c>
      <c r="J15" s="2" t="s">
        <v>20</v>
      </c>
      <c r="K15" s="3">
        <v>0</v>
      </c>
      <c r="L15" s="2" t="s">
        <v>22</v>
      </c>
      <c r="M15" s="2" t="s">
        <v>46</v>
      </c>
      <c r="N15" s="2" t="s">
        <v>23</v>
      </c>
      <c r="O15" s="2" t="s">
        <v>24</v>
      </c>
      <c r="P15" s="2" t="s">
        <v>28</v>
      </c>
      <c r="Q15" s="2"/>
      <c r="R15" s="3">
        <v>0</v>
      </c>
      <c r="S15" s="3">
        <f>D15*T15</f>
        <v>198</v>
      </c>
      <c r="T15" s="3">
        <v>198</v>
      </c>
      <c r="U15" s="3">
        <v>1</v>
      </c>
      <c r="V15" s="3">
        <f t="shared" si="0"/>
        <v>118.8</v>
      </c>
      <c r="W15" s="3">
        <f t="shared" si="1"/>
        <v>100</v>
      </c>
      <c r="X15" s="3">
        <f t="shared" si="2"/>
        <v>0</v>
      </c>
      <c r="Y15" s="2"/>
    </row>
    <row r="16" spans="1:25" ht="18" x14ac:dyDescent="0.45">
      <c r="A16" s="3">
        <v>4</v>
      </c>
      <c r="B16" s="3">
        <v>14</v>
      </c>
      <c r="C16" s="2" t="s">
        <v>21</v>
      </c>
      <c r="D16" s="3">
        <v>1</v>
      </c>
      <c r="E16" s="2" t="s">
        <v>21</v>
      </c>
      <c r="F16" s="2" t="s">
        <v>20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1</v>
      </c>
      <c r="L16" s="2" t="s">
        <v>35</v>
      </c>
      <c r="M16" s="2" t="s">
        <v>46</v>
      </c>
      <c r="N16" s="2" t="s">
        <v>23</v>
      </c>
      <c r="O16" s="2" t="s">
        <v>38</v>
      </c>
      <c r="P16" s="2" t="s">
        <v>28</v>
      </c>
      <c r="Q16" s="2"/>
      <c r="R16" s="3">
        <v>62</v>
      </c>
      <c r="S16" s="3">
        <v>62</v>
      </c>
      <c r="T16" s="3">
        <v>103</v>
      </c>
      <c r="U16" s="3">
        <v>1</v>
      </c>
      <c r="V16" s="3">
        <f t="shared" si="0"/>
        <v>61.8</v>
      </c>
      <c r="W16" s="3">
        <f t="shared" si="1"/>
        <v>60.194174757281552</v>
      </c>
      <c r="X16" s="3">
        <f t="shared" si="2"/>
        <v>60.194174757281552</v>
      </c>
      <c r="Y16" s="2"/>
    </row>
    <row r="17" spans="1:25" ht="18" x14ac:dyDescent="0.45">
      <c r="A17" s="3">
        <v>4</v>
      </c>
      <c r="B17" s="3">
        <v>15</v>
      </c>
      <c r="C17" s="2" t="s">
        <v>21</v>
      </c>
      <c r="D17" s="3">
        <v>1</v>
      </c>
      <c r="E17" s="2" t="s">
        <v>21</v>
      </c>
      <c r="F17" s="2" t="s">
        <v>20</v>
      </c>
      <c r="G17" s="2" t="s">
        <v>20</v>
      </c>
      <c r="H17" s="2" t="s">
        <v>20</v>
      </c>
      <c r="I17" s="2" t="s">
        <v>20</v>
      </c>
      <c r="J17" s="2" t="s">
        <v>20</v>
      </c>
      <c r="K17" s="3">
        <v>1</v>
      </c>
      <c r="L17" s="2" t="s">
        <v>22</v>
      </c>
      <c r="M17" s="2" t="s">
        <v>36</v>
      </c>
      <c r="N17" s="2" t="s">
        <v>23</v>
      </c>
      <c r="O17" s="2" t="s">
        <v>24</v>
      </c>
      <c r="P17" s="2" t="s">
        <v>26</v>
      </c>
      <c r="Q17" s="2"/>
      <c r="R17" s="3">
        <v>653</v>
      </c>
      <c r="S17" s="3">
        <v>653</v>
      </c>
      <c r="T17" s="3">
        <v>1088</v>
      </c>
      <c r="U17" s="3">
        <v>5</v>
      </c>
      <c r="V17" s="3">
        <f t="shared" si="0"/>
        <v>652.79999999999995</v>
      </c>
      <c r="W17" s="3">
        <f t="shared" si="1"/>
        <v>60.018382352941181</v>
      </c>
      <c r="X17" s="3">
        <f t="shared" si="2"/>
        <v>60.018382352941181</v>
      </c>
      <c r="Y17" s="2"/>
    </row>
    <row r="18" spans="1:25" ht="18" x14ac:dyDescent="0.45">
      <c r="K18" s="3">
        <f>SUM(K3:K17)</f>
        <v>14</v>
      </c>
      <c r="T18" s="4">
        <f>SUM(T3:T17)</f>
        <v>8968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19"/>
  <sheetViews>
    <sheetView rightToLeft="1" zoomScale="115" zoomScaleNormal="115" workbookViewId="0">
      <pane ySplit="1110" topLeftCell="A115" activePane="bottomLeft"/>
      <selection activeCell="U1" sqref="U1:U1048576"/>
      <selection pane="bottomLeft" activeCell="O110" sqref="O110"/>
    </sheetView>
  </sheetViews>
  <sheetFormatPr defaultRowHeight="15" x14ac:dyDescent="0.25"/>
  <cols>
    <col min="11" max="11" width="5.28515625" style="4" customWidth="1"/>
    <col min="12" max="12" width="15.140625" customWidth="1"/>
    <col min="13" max="13" width="15" customWidth="1"/>
    <col min="14" max="14" width="7.140625" customWidth="1"/>
    <col min="15" max="15" width="14.42578125" customWidth="1"/>
    <col min="18" max="18" width="5.42578125" style="4" customWidth="1"/>
    <col min="19" max="19" width="4.5703125" style="4" customWidth="1"/>
    <col min="20" max="21" width="9.140625" style="4"/>
    <col min="22" max="22" width="13.28515625" style="4" customWidth="1"/>
    <col min="23" max="23" width="15.140625" style="4" customWidth="1"/>
    <col min="24" max="24" width="19" style="4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5</v>
      </c>
      <c r="B3" s="3">
        <v>1</v>
      </c>
      <c r="C3" s="2" t="s">
        <v>17</v>
      </c>
      <c r="D3" s="3">
        <v>4</v>
      </c>
      <c r="E3" s="2" t="s">
        <v>18</v>
      </c>
      <c r="F3" s="2" t="s">
        <v>21</v>
      </c>
      <c r="G3" s="2" t="s">
        <v>21</v>
      </c>
      <c r="H3" s="2" t="s">
        <v>21</v>
      </c>
      <c r="I3" s="2" t="s">
        <v>20</v>
      </c>
      <c r="J3" s="2" t="s">
        <v>20</v>
      </c>
      <c r="K3" s="3">
        <v>6</v>
      </c>
      <c r="L3" s="2" t="s">
        <v>22</v>
      </c>
      <c r="M3" s="2" t="s">
        <v>36</v>
      </c>
      <c r="N3" s="2" t="s">
        <v>23</v>
      </c>
      <c r="O3" s="2" t="s">
        <v>24</v>
      </c>
      <c r="P3" s="2" t="s">
        <v>26</v>
      </c>
      <c r="Q3" s="2"/>
      <c r="R3" s="3">
        <f>3*T3</f>
        <v>852</v>
      </c>
      <c r="S3" s="3">
        <f>T3*D3</f>
        <v>1136</v>
      </c>
      <c r="T3" s="3">
        <v>284</v>
      </c>
      <c r="U3" s="3">
        <v>2</v>
      </c>
      <c r="V3" s="3">
        <f>T3*0.6</f>
        <v>170.4</v>
      </c>
      <c r="W3" s="3">
        <f>S3/T3*100</f>
        <v>400</v>
      </c>
      <c r="X3" s="3">
        <f>R3/T3*100</f>
        <v>300</v>
      </c>
      <c r="Y3" s="2"/>
    </row>
    <row r="4" spans="1:25" ht="18" x14ac:dyDescent="0.45">
      <c r="A4" s="3">
        <v>5</v>
      </c>
      <c r="B4" s="3">
        <v>2</v>
      </c>
      <c r="C4" s="2" t="s">
        <v>21</v>
      </c>
      <c r="D4" s="3">
        <v>1</v>
      </c>
      <c r="E4" s="2" t="s">
        <v>21</v>
      </c>
      <c r="F4" s="2" t="s">
        <v>20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1</v>
      </c>
      <c r="L4" s="2" t="s">
        <v>22</v>
      </c>
      <c r="M4" s="2" t="s">
        <v>46</v>
      </c>
      <c r="N4" s="2" t="s">
        <v>23</v>
      </c>
      <c r="O4" s="2" t="s">
        <v>24</v>
      </c>
      <c r="P4" s="2" t="s">
        <v>28</v>
      </c>
      <c r="Q4" s="2"/>
      <c r="R4" s="3">
        <v>202</v>
      </c>
      <c r="S4" s="3">
        <v>202</v>
      </c>
      <c r="T4" s="3">
        <v>336</v>
      </c>
      <c r="U4" s="3">
        <v>3</v>
      </c>
      <c r="V4" s="3">
        <f t="shared" ref="V4:V67" si="0">T4*0.6</f>
        <v>201.6</v>
      </c>
      <c r="W4" s="3">
        <f t="shared" ref="W4:W67" si="1">S4/T4*100</f>
        <v>60.119047619047613</v>
      </c>
      <c r="X4" s="3">
        <f t="shared" ref="X4:X67" si="2">R4/T4*100</f>
        <v>60.119047619047613</v>
      </c>
      <c r="Y4" s="2"/>
    </row>
    <row r="5" spans="1:25" ht="18" x14ac:dyDescent="0.45">
      <c r="A5" s="3">
        <v>5</v>
      </c>
      <c r="B5" s="3">
        <v>3</v>
      </c>
      <c r="C5" s="2" t="s">
        <v>21</v>
      </c>
      <c r="D5" s="3">
        <v>1</v>
      </c>
      <c r="E5" s="2" t="s">
        <v>21</v>
      </c>
      <c r="F5" s="2" t="s">
        <v>20</v>
      </c>
      <c r="G5" s="2" t="s">
        <v>20</v>
      </c>
      <c r="H5" s="2" t="s">
        <v>20</v>
      </c>
      <c r="I5" s="2" t="s">
        <v>20</v>
      </c>
      <c r="J5" s="2" t="s">
        <v>20</v>
      </c>
      <c r="K5" s="3">
        <v>1</v>
      </c>
      <c r="L5" s="2" t="s">
        <v>35</v>
      </c>
      <c r="M5" s="2" t="s">
        <v>46</v>
      </c>
      <c r="N5" s="2" t="s">
        <v>23</v>
      </c>
      <c r="O5" s="2" t="s">
        <v>38</v>
      </c>
      <c r="P5" s="2" t="s">
        <v>28</v>
      </c>
      <c r="Q5" s="2"/>
      <c r="R5" s="3">
        <v>123</v>
      </c>
      <c r="S5" s="3">
        <v>123</v>
      </c>
      <c r="T5" s="3">
        <v>205</v>
      </c>
      <c r="U5" s="3">
        <v>2</v>
      </c>
      <c r="V5" s="3">
        <f t="shared" si="0"/>
        <v>123</v>
      </c>
      <c r="W5" s="3">
        <f t="shared" si="1"/>
        <v>60</v>
      </c>
      <c r="X5" s="3">
        <f t="shared" si="2"/>
        <v>60</v>
      </c>
      <c r="Y5" s="2"/>
    </row>
    <row r="6" spans="1:25" ht="18" x14ac:dyDescent="0.45">
      <c r="A6" s="3">
        <v>5</v>
      </c>
      <c r="B6" s="3">
        <v>4</v>
      </c>
      <c r="C6" s="2" t="s">
        <v>21</v>
      </c>
      <c r="D6" s="3">
        <v>1</v>
      </c>
      <c r="E6" s="2" t="s">
        <v>21</v>
      </c>
      <c r="F6" s="2" t="s">
        <v>20</v>
      </c>
      <c r="G6" s="2" t="s">
        <v>20</v>
      </c>
      <c r="H6" s="2" t="s">
        <v>20</v>
      </c>
      <c r="I6" s="2" t="s">
        <v>20</v>
      </c>
      <c r="J6" s="2" t="s">
        <v>20</v>
      </c>
      <c r="K6" s="3">
        <v>1</v>
      </c>
      <c r="L6" s="2" t="s">
        <v>35</v>
      </c>
      <c r="M6" s="2" t="s">
        <v>46</v>
      </c>
      <c r="N6" s="2" t="s">
        <v>23</v>
      </c>
      <c r="O6" s="2" t="s">
        <v>38</v>
      </c>
      <c r="P6" s="2" t="s">
        <v>28</v>
      </c>
      <c r="Q6" s="2"/>
      <c r="R6" s="3">
        <v>118</v>
      </c>
      <c r="S6" s="3">
        <v>118</v>
      </c>
      <c r="T6" s="3">
        <v>197</v>
      </c>
      <c r="U6" s="3">
        <v>1</v>
      </c>
      <c r="V6" s="3">
        <f t="shared" si="0"/>
        <v>118.19999999999999</v>
      </c>
      <c r="W6" s="3">
        <f t="shared" si="1"/>
        <v>59.898477157360411</v>
      </c>
      <c r="X6" s="3">
        <f t="shared" si="2"/>
        <v>59.898477157360411</v>
      </c>
      <c r="Y6" s="2"/>
    </row>
    <row r="7" spans="1:25" ht="15.75" customHeight="1" x14ac:dyDescent="0.45">
      <c r="A7" s="3">
        <v>5</v>
      </c>
      <c r="B7" s="3">
        <v>5</v>
      </c>
      <c r="C7" s="2" t="s">
        <v>21</v>
      </c>
      <c r="D7" s="3">
        <v>2</v>
      </c>
      <c r="E7" s="2" t="s">
        <v>31</v>
      </c>
      <c r="F7" s="2" t="s">
        <v>21</v>
      </c>
      <c r="G7" s="2" t="s">
        <v>21</v>
      </c>
      <c r="H7" s="2" t="s">
        <v>20</v>
      </c>
      <c r="I7" s="2" t="s">
        <v>20</v>
      </c>
      <c r="J7" s="2" t="s">
        <v>20</v>
      </c>
      <c r="K7" s="3">
        <v>2</v>
      </c>
      <c r="L7" s="2" t="s">
        <v>22</v>
      </c>
      <c r="M7" s="2" t="s">
        <v>36</v>
      </c>
      <c r="N7" s="2" t="s">
        <v>23</v>
      </c>
      <c r="O7" s="2" t="s">
        <v>24</v>
      </c>
      <c r="P7" s="2" t="s">
        <v>48</v>
      </c>
      <c r="Q7" s="2"/>
      <c r="R7" s="3">
        <v>276</v>
      </c>
      <c r="S7" s="3">
        <v>276</v>
      </c>
      <c r="T7" s="3">
        <v>230</v>
      </c>
      <c r="U7" s="3">
        <v>2</v>
      </c>
      <c r="V7" s="3">
        <f t="shared" si="0"/>
        <v>138</v>
      </c>
      <c r="W7" s="3">
        <f t="shared" si="1"/>
        <v>120</v>
      </c>
      <c r="X7" s="3">
        <f t="shared" si="2"/>
        <v>120</v>
      </c>
      <c r="Y7" s="2"/>
    </row>
    <row r="8" spans="1:25" ht="18" x14ac:dyDescent="0.45">
      <c r="A8" s="3">
        <v>5</v>
      </c>
      <c r="B8" s="3">
        <v>6</v>
      </c>
      <c r="C8" s="2" t="s">
        <v>17</v>
      </c>
      <c r="D8" s="3">
        <v>3</v>
      </c>
      <c r="E8" s="2" t="s">
        <v>18</v>
      </c>
      <c r="F8" s="2" t="s">
        <v>21</v>
      </c>
      <c r="G8" s="2" t="s">
        <v>21</v>
      </c>
      <c r="H8" s="2" t="s">
        <v>20</v>
      </c>
      <c r="I8" s="2" t="s">
        <v>20</v>
      </c>
      <c r="J8" s="2" t="s">
        <v>20</v>
      </c>
      <c r="K8" s="3">
        <v>4</v>
      </c>
      <c r="L8" s="2" t="s">
        <v>22</v>
      </c>
      <c r="M8" s="2" t="s">
        <v>36</v>
      </c>
      <c r="N8" s="2" t="s">
        <v>37</v>
      </c>
      <c r="O8" s="2" t="s">
        <v>24</v>
      </c>
      <c r="P8" s="2" t="s">
        <v>26</v>
      </c>
      <c r="Q8" s="2"/>
      <c r="R8" s="3">
        <f>2*T8</f>
        <v>388</v>
      </c>
      <c r="S8" s="3">
        <f>T8*D8</f>
        <v>582</v>
      </c>
      <c r="T8" s="3">
        <v>194</v>
      </c>
      <c r="U8" s="3">
        <v>1</v>
      </c>
      <c r="V8" s="3">
        <f t="shared" si="0"/>
        <v>116.39999999999999</v>
      </c>
      <c r="W8" s="3">
        <f t="shared" si="1"/>
        <v>300</v>
      </c>
      <c r="X8" s="3">
        <f t="shared" si="2"/>
        <v>200</v>
      </c>
      <c r="Y8" s="2"/>
    </row>
    <row r="9" spans="1:25" ht="18" x14ac:dyDescent="0.45">
      <c r="A9" s="3">
        <v>5</v>
      </c>
      <c r="B9" s="3">
        <v>7</v>
      </c>
      <c r="C9" s="2" t="s">
        <v>21</v>
      </c>
      <c r="D9" s="3">
        <v>2</v>
      </c>
      <c r="E9" s="2" t="s">
        <v>21</v>
      </c>
      <c r="F9" s="2" t="s">
        <v>21</v>
      </c>
      <c r="G9" s="2" t="s">
        <v>20</v>
      </c>
      <c r="H9" s="2" t="s">
        <v>20</v>
      </c>
      <c r="I9" s="2" t="s">
        <v>20</v>
      </c>
      <c r="J9" s="2" t="s">
        <v>20</v>
      </c>
      <c r="K9" s="3">
        <v>2</v>
      </c>
      <c r="L9" s="2" t="s">
        <v>22</v>
      </c>
      <c r="M9" s="2" t="s">
        <v>36</v>
      </c>
      <c r="N9" s="2" t="s">
        <v>37</v>
      </c>
      <c r="O9" s="2" t="s">
        <v>24</v>
      </c>
      <c r="P9" s="2" t="s">
        <v>26</v>
      </c>
      <c r="Q9" s="2"/>
      <c r="R9" s="3">
        <v>334</v>
      </c>
      <c r="S9" s="3">
        <v>334</v>
      </c>
      <c r="T9" s="3">
        <v>278</v>
      </c>
      <c r="U9" s="3">
        <v>2</v>
      </c>
      <c r="V9" s="3">
        <f t="shared" si="0"/>
        <v>166.79999999999998</v>
      </c>
      <c r="W9" s="3">
        <f t="shared" si="1"/>
        <v>120.14388489208633</v>
      </c>
      <c r="X9" s="3">
        <f t="shared" si="2"/>
        <v>120.14388489208633</v>
      </c>
      <c r="Y9" s="2"/>
    </row>
    <row r="10" spans="1:25" ht="18" x14ac:dyDescent="0.45">
      <c r="A10" s="3">
        <v>5</v>
      </c>
      <c r="B10" s="3">
        <v>8</v>
      </c>
      <c r="C10" s="2" t="s">
        <v>18</v>
      </c>
      <c r="D10" s="3">
        <v>5</v>
      </c>
      <c r="E10" s="2" t="s">
        <v>18</v>
      </c>
      <c r="F10" s="2" t="s">
        <v>18</v>
      </c>
      <c r="G10" s="2" t="s">
        <v>18</v>
      </c>
      <c r="H10" s="2" t="s">
        <v>18</v>
      </c>
      <c r="I10" s="2" t="s">
        <v>18</v>
      </c>
      <c r="J10" s="2" t="s">
        <v>20</v>
      </c>
      <c r="K10" s="3">
        <v>0</v>
      </c>
      <c r="L10" s="2" t="s">
        <v>33</v>
      </c>
      <c r="M10" s="2" t="s">
        <v>36</v>
      </c>
      <c r="N10" s="2" t="s">
        <v>37</v>
      </c>
      <c r="O10" s="2" t="s">
        <v>39</v>
      </c>
      <c r="P10" s="2" t="s">
        <v>28</v>
      </c>
      <c r="Q10" s="2"/>
      <c r="R10" s="3">
        <v>0</v>
      </c>
      <c r="S10" s="3">
        <f>T10*D10</f>
        <v>2735</v>
      </c>
      <c r="T10" s="3">
        <v>547</v>
      </c>
      <c r="U10" s="3">
        <v>5</v>
      </c>
      <c r="V10" s="3">
        <f t="shared" si="0"/>
        <v>328.2</v>
      </c>
      <c r="W10" s="3">
        <f t="shared" si="1"/>
        <v>500</v>
      </c>
      <c r="X10" s="3">
        <f t="shared" si="2"/>
        <v>0</v>
      </c>
      <c r="Y10" s="2" t="s">
        <v>54</v>
      </c>
    </row>
    <row r="11" spans="1:25" ht="18" x14ac:dyDescent="0.45">
      <c r="A11" s="3">
        <v>5</v>
      </c>
      <c r="B11" s="3">
        <v>9</v>
      </c>
      <c r="C11" s="2" t="s">
        <v>21</v>
      </c>
      <c r="D11" s="3">
        <v>3</v>
      </c>
      <c r="E11" s="2" t="s">
        <v>21</v>
      </c>
      <c r="F11" s="2" t="s">
        <v>21</v>
      </c>
      <c r="G11" s="2" t="s">
        <v>21</v>
      </c>
      <c r="H11" s="2" t="s">
        <v>20</v>
      </c>
      <c r="I11" s="2" t="s">
        <v>20</v>
      </c>
      <c r="J11" s="2" t="s">
        <v>20</v>
      </c>
      <c r="K11" s="3">
        <v>2</v>
      </c>
      <c r="L11" s="2" t="s">
        <v>22</v>
      </c>
      <c r="M11" s="2" t="s">
        <v>36</v>
      </c>
      <c r="N11" s="2" t="s">
        <v>23</v>
      </c>
      <c r="O11" s="2" t="s">
        <v>24</v>
      </c>
      <c r="P11" s="2" t="s">
        <v>26</v>
      </c>
      <c r="Q11" s="2"/>
      <c r="R11" s="3">
        <v>702</v>
      </c>
      <c r="S11" s="3">
        <v>702</v>
      </c>
      <c r="T11" s="3">
        <v>390</v>
      </c>
      <c r="U11" s="3">
        <v>3</v>
      </c>
      <c r="V11" s="3">
        <f t="shared" si="0"/>
        <v>234</v>
      </c>
      <c r="W11" s="3">
        <f t="shared" si="1"/>
        <v>180</v>
      </c>
      <c r="X11" s="3">
        <f t="shared" si="2"/>
        <v>180</v>
      </c>
      <c r="Y11" s="2"/>
    </row>
    <row r="12" spans="1:25" ht="18" x14ac:dyDescent="0.45">
      <c r="A12" s="3">
        <v>5</v>
      </c>
      <c r="B12" s="3">
        <v>10</v>
      </c>
      <c r="C12" s="2" t="s">
        <v>17</v>
      </c>
      <c r="D12" s="3">
        <v>3</v>
      </c>
      <c r="E12" s="2" t="s">
        <v>31</v>
      </c>
      <c r="F12" s="2" t="s">
        <v>18</v>
      </c>
      <c r="G12" s="2" t="s">
        <v>21</v>
      </c>
      <c r="H12" s="2" t="s">
        <v>21</v>
      </c>
      <c r="I12" s="2" t="s">
        <v>20</v>
      </c>
      <c r="J12" s="2" t="s">
        <v>20</v>
      </c>
      <c r="K12" s="3">
        <v>4</v>
      </c>
      <c r="L12" s="2" t="s">
        <v>22</v>
      </c>
      <c r="M12" s="2" t="s">
        <v>36</v>
      </c>
      <c r="N12" s="2" t="s">
        <v>23</v>
      </c>
      <c r="O12" s="2" t="s">
        <v>24</v>
      </c>
      <c r="P12" s="2" t="s">
        <v>26</v>
      </c>
      <c r="Q12" s="2"/>
      <c r="R12" s="3">
        <v>260</v>
      </c>
      <c r="S12" s="3">
        <f>T12*D12</f>
        <v>651</v>
      </c>
      <c r="T12" s="3">
        <v>217</v>
      </c>
      <c r="U12" s="3">
        <v>2</v>
      </c>
      <c r="V12" s="3">
        <f t="shared" si="0"/>
        <v>130.19999999999999</v>
      </c>
      <c r="W12" s="3">
        <f t="shared" si="1"/>
        <v>300</v>
      </c>
      <c r="X12" s="3">
        <f t="shared" si="2"/>
        <v>119.81566820276497</v>
      </c>
      <c r="Y12" s="2"/>
    </row>
    <row r="13" spans="1:25" ht="18" x14ac:dyDescent="0.45">
      <c r="A13" s="3">
        <v>5</v>
      </c>
      <c r="B13" s="3">
        <v>11</v>
      </c>
      <c r="C13" s="2" t="s">
        <v>21</v>
      </c>
      <c r="D13" s="3">
        <v>3</v>
      </c>
      <c r="E13" s="2" t="s">
        <v>31</v>
      </c>
      <c r="F13" s="2" t="s">
        <v>21</v>
      </c>
      <c r="G13" s="2" t="s">
        <v>21</v>
      </c>
      <c r="H13" s="2" t="s">
        <v>21</v>
      </c>
      <c r="I13" s="2" t="s">
        <v>20</v>
      </c>
      <c r="J13" s="2" t="s">
        <v>20</v>
      </c>
      <c r="K13" s="3">
        <v>3</v>
      </c>
      <c r="L13" s="2" t="s">
        <v>22</v>
      </c>
      <c r="M13" s="2" t="s">
        <v>36</v>
      </c>
      <c r="N13" s="2" t="s">
        <v>37</v>
      </c>
      <c r="O13" s="2" t="s">
        <v>24</v>
      </c>
      <c r="P13" s="2" t="s">
        <v>26</v>
      </c>
      <c r="Q13" s="2"/>
      <c r="R13" s="3">
        <v>396</v>
      </c>
      <c r="S13" s="3">
        <v>396</v>
      </c>
      <c r="T13" s="3">
        <v>220</v>
      </c>
      <c r="U13" s="3">
        <v>2</v>
      </c>
      <c r="V13" s="3">
        <f t="shared" si="0"/>
        <v>132</v>
      </c>
      <c r="W13" s="3">
        <f t="shared" si="1"/>
        <v>180</v>
      </c>
      <c r="X13" s="3">
        <f t="shared" si="2"/>
        <v>180</v>
      </c>
      <c r="Y13" s="2"/>
    </row>
    <row r="14" spans="1:25" ht="18" x14ac:dyDescent="0.45">
      <c r="A14" s="3">
        <v>5</v>
      </c>
      <c r="B14" s="3">
        <v>12</v>
      </c>
      <c r="C14" s="2" t="s">
        <v>21</v>
      </c>
      <c r="D14" s="3">
        <v>3</v>
      </c>
      <c r="E14" s="2" t="s">
        <v>17</v>
      </c>
      <c r="F14" s="2" t="s">
        <v>21</v>
      </c>
      <c r="G14" s="2" t="s">
        <v>21</v>
      </c>
      <c r="H14" s="2" t="s">
        <v>20</v>
      </c>
      <c r="I14" s="2" t="s">
        <v>20</v>
      </c>
      <c r="J14" s="2" t="s">
        <v>20</v>
      </c>
      <c r="K14" s="3">
        <v>3</v>
      </c>
      <c r="L14" s="2" t="s">
        <v>33</v>
      </c>
      <c r="M14" s="2" t="s">
        <v>36</v>
      </c>
      <c r="N14" s="2" t="s">
        <v>37</v>
      </c>
      <c r="O14" s="2" t="s">
        <v>39</v>
      </c>
      <c r="P14" s="2" t="s">
        <v>26</v>
      </c>
      <c r="Q14" s="2"/>
      <c r="R14" s="3">
        <f>2*175</f>
        <v>350</v>
      </c>
      <c r="S14" s="3">
        <v>350</v>
      </c>
      <c r="T14" s="3">
        <v>292</v>
      </c>
      <c r="U14" s="3">
        <v>2</v>
      </c>
      <c r="V14" s="3">
        <f t="shared" si="0"/>
        <v>175.2</v>
      </c>
      <c r="W14" s="3">
        <f t="shared" si="1"/>
        <v>119.86301369863013</v>
      </c>
      <c r="X14" s="3">
        <f t="shared" si="2"/>
        <v>119.86301369863013</v>
      </c>
      <c r="Y14" s="2"/>
    </row>
    <row r="15" spans="1:25" ht="18" x14ac:dyDescent="0.45">
      <c r="A15" s="3">
        <v>5</v>
      </c>
      <c r="B15" s="3">
        <v>13</v>
      </c>
      <c r="C15" s="2" t="s">
        <v>21</v>
      </c>
      <c r="D15" s="3">
        <v>1</v>
      </c>
      <c r="E15" s="2" t="s">
        <v>21</v>
      </c>
      <c r="F15" s="2" t="s">
        <v>20</v>
      </c>
      <c r="G15" s="2" t="s">
        <v>20</v>
      </c>
      <c r="H15" s="2" t="s">
        <v>20</v>
      </c>
      <c r="I15" s="2" t="s">
        <v>20</v>
      </c>
      <c r="J15" s="2" t="s">
        <v>20</v>
      </c>
      <c r="K15" s="3">
        <v>1</v>
      </c>
      <c r="L15" s="2" t="s">
        <v>22</v>
      </c>
      <c r="M15" s="2" t="s">
        <v>46</v>
      </c>
      <c r="N15" s="2" t="s">
        <v>23</v>
      </c>
      <c r="O15" s="2" t="s">
        <v>24</v>
      </c>
      <c r="P15" s="2" t="s">
        <v>28</v>
      </c>
      <c r="Q15" s="2"/>
      <c r="R15" s="3">
        <v>218</v>
      </c>
      <c r="S15" s="3">
        <v>218</v>
      </c>
      <c r="T15" s="3">
        <v>363</v>
      </c>
      <c r="U15" s="3">
        <v>3</v>
      </c>
      <c r="V15" s="3">
        <f t="shared" si="0"/>
        <v>217.79999999999998</v>
      </c>
      <c r="W15" s="3">
        <f t="shared" si="1"/>
        <v>60.055096418732781</v>
      </c>
      <c r="X15" s="3">
        <f t="shared" si="2"/>
        <v>60.055096418732781</v>
      </c>
      <c r="Y15" s="2"/>
    </row>
    <row r="16" spans="1:25" ht="18" x14ac:dyDescent="0.45">
      <c r="A16" s="3">
        <v>5</v>
      </c>
      <c r="B16" s="3">
        <v>14</v>
      </c>
      <c r="C16" s="2" t="s">
        <v>21</v>
      </c>
      <c r="D16" s="3">
        <v>1</v>
      </c>
      <c r="E16" s="2" t="s">
        <v>21</v>
      </c>
      <c r="F16" s="2" t="s">
        <v>20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1</v>
      </c>
      <c r="L16" s="2" t="s">
        <v>22</v>
      </c>
      <c r="M16" s="2" t="s">
        <v>46</v>
      </c>
      <c r="N16" s="2" t="s">
        <v>23</v>
      </c>
      <c r="O16" s="2" t="s">
        <v>24</v>
      </c>
      <c r="P16" s="2" t="s">
        <v>28</v>
      </c>
      <c r="Q16" s="2"/>
      <c r="R16" s="3">
        <v>143</v>
      </c>
      <c r="S16" s="3">
        <v>143</v>
      </c>
      <c r="T16" s="3">
        <v>238</v>
      </c>
      <c r="U16" s="3">
        <v>2</v>
      </c>
      <c r="V16" s="3">
        <f t="shared" si="0"/>
        <v>142.79999999999998</v>
      </c>
      <c r="W16" s="3">
        <f t="shared" si="1"/>
        <v>60.084033613445378</v>
      </c>
      <c r="X16" s="3">
        <f t="shared" si="2"/>
        <v>60.084033613445378</v>
      </c>
      <c r="Y16" s="2"/>
    </row>
    <row r="17" spans="1:25" ht="18" x14ac:dyDescent="0.45">
      <c r="A17" s="3">
        <v>5</v>
      </c>
      <c r="B17" s="3">
        <v>15</v>
      </c>
      <c r="C17" s="2" t="s">
        <v>42</v>
      </c>
      <c r="D17" s="3">
        <v>1</v>
      </c>
      <c r="E17" s="2" t="s">
        <v>21</v>
      </c>
      <c r="F17" s="2" t="s">
        <v>20</v>
      </c>
      <c r="G17" s="2" t="s">
        <v>20</v>
      </c>
      <c r="H17" s="2" t="s">
        <v>20</v>
      </c>
      <c r="I17" s="2" t="s">
        <v>20</v>
      </c>
      <c r="J17" s="2" t="s">
        <v>20</v>
      </c>
      <c r="K17" s="3">
        <v>0</v>
      </c>
      <c r="L17" s="2" t="s">
        <v>42</v>
      </c>
      <c r="M17" s="2" t="s">
        <v>46</v>
      </c>
      <c r="N17" s="2" t="s">
        <v>23</v>
      </c>
      <c r="O17" s="2" t="s">
        <v>38</v>
      </c>
      <c r="P17" s="2" t="s">
        <v>28</v>
      </c>
      <c r="Q17" s="2"/>
      <c r="R17" s="3">
        <v>883</v>
      </c>
      <c r="S17" s="3">
        <v>883</v>
      </c>
      <c r="T17" s="3">
        <v>1472</v>
      </c>
      <c r="U17" s="3">
        <v>5</v>
      </c>
      <c r="V17" s="3">
        <f t="shared" si="0"/>
        <v>883.19999999999993</v>
      </c>
      <c r="W17" s="3">
        <f t="shared" si="1"/>
        <v>59.986413043478258</v>
      </c>
      <c r="X17" s="3">
        <f t="shared" si="2"/>
        <v>59.986413043478258</v>
      </c>
      <c r="Y17" s="2"/>
    </row>
    <row r="18" spans="1:25" ht="18" x14ac:dyDescent="0.45">
      <c r="A18" s="3">
        <v>5</v>
      </c>
      <c r="B18" s="3">
        <v>16</v>
      </c>
      <c r="C18" s="2" t="s">
        <v>21</v>
      </c>
      <c r="D18" s="3">
        <v>3</v>
      </c>
      <c r="E18" s="2" t="s">
        <v>31</v>
      </c>
      <c r="F18" s="2" t="s">
        <v>21</v>
      </c>
      <c r="G18" s="2" t="s">
        <v>21</v>
      </c>
      <c r="H18" s="2" t="s">
        <v>21</v>
      </c>
      <c r="I18" s="2" t="s">
        <v>20</v>
      </c>
      <c r="J18" s="2" t="s">
        <v>20</v>
      </c>
      <c r="K18" s="3">
        <v>3</v>
      </c>
      <c r="L18" s="2" t="s">
        <v>33</v>
      </c>
      <c r="M18" s="2" t="s">
        <v>36</v>
      </c>
      <c r="N18" s="2" t="s">
        <v>37</v>
      </c>
      <c r="O18" s="2" t="s">
        <v>39</v>
      </c>
      <c r="P18" s="2" t="s">
        <v>26</v>
      </c>
      <c r="Q18" s="2"/>
      <c r="R18" s="3">
        <v>432</v>
      </c>
      <c r="S18" s="3">
        <v>432</v>
      </c>
      <c r="T18" s="3">
        <v>240</v>
      </c>
      <c r="U18" s="3">
        <v>2</v>
      </c>
      <c r="V18" s="3">
        <f t="shared" si="0"/>
        <v>144</v>
      </c>
      <c r="W18" s="3">
        <f t="shared" si="1"/>
        <v>180</v>
      </c>
      <c r="X18" s="3">
        <f t="shared" si="2"/>
        <v>180</v>
      </c>
      <c r="Y18" s="2"/>
    </row>
    <row r="19" spans="1:25" ht="18" x14ac:dyDescent="0.45">
      <c r="A19" s="3">
        <v>5</v>
      </c>
      <c r="B19" s="3">
        <v>17</v>
      </c>
      <c r="C19" s="2" t="s">
        <v>21</v>
      </c>
      <c r="D19" s="3">
        <v>3</v>
      </c>
      <c r="E19" s="2" t="s">
        <v>31</v>
      </c>
      <c r="F19" s="2" t="s">
        <v>21</v>
      </c>
      <c r="G19" s="2" t="s">
        <v>21</v>
      </c>
      <c r="H19" s="2" t="s">
        <v>21</v>
      </c>
      <c r="I19" s="2" t="s">
        <v>20</v>
      </c>
      <c r="J19" s="2" t="s">
        <v>20</v>
      </c>
      <c r="K19" s="3">
        <v>3</v>
      </c>
      <c r="L19" s="2" t="s">
        <v>22</v>
      </c>
      <c r="M19" s="2" t="s">
        <v>36</v>
      </c>
      <c r="N19" s="2" t="s">
        <v>23</v>
      </c>
      <c r="O19" s="2" t="s">
        <v>24</v>
      </c>
      <c r="P19" s="2" t="s">
        <v>26</v>
      </c>
      <c r="Q19" s="2"/>
      <c r="R19" s="3">
        <v>274</v>
      </c>
      <c r="S19" s="3">
        <v>274</v>
      </c>
      <c r="T19" s="3">
        <v>152</v>
      </c>
      <c r="U19" s="3">
        <v>1</v>
      </c>
      <c r="V19" s="3">
        <f t="shared" si="0"/>
        <v>91.2</v>
      </c>
      <c r="W19" s="3">
        <f t="shared" si="1"/>
        <v>180.26315789473685</v>
      </c>
      <c r="X19" s="3">
        <f t="shared" si="2"/>
        <v>180.26315789473685</v>
      </c>
      <c r="Y19" s="2"/>
    </row>
    <row r="20" spans="1:25" ht="18" x14ac:dyDescent="0.45">
      <c r="A20" s="3">
        <v>5</v>
      </c>
      <c r="B20" s="3">
        <v>18</v>
      </c>
      <c r="C20" s="2" t="s">
        <v>18</v>
      </c>
      <c r="D20" s="3">
        <v>1</v>
      </c>
      <c r="E20" s="2" t="s">
        <v>18</v>
      </c>
      <c r="F20" s="2" t="s">
        <v>20</v>
      </c>
      <c r="G20" s="2" t="s">
        <v>20</v>
      </c>
      <c r="H20" s="2" t="s">
        <v>20</v>
      </c>
      <c r="I20" s="2" t="s">
        <v>20</v>
      </c>
      <c r="J20" s="2" t="s">
        <v>20</v>
      </c>
      <c r="K20" s="3">
        <v>0</v>
      </c>
      <c r="L20" s="2" t="s">
        <v>35</v>
      </c>
      <c r="M20" s="2" t="s">
        <v>46</v>
      </c>
      <c r="N20" s="2" t="s">
        <v>23</v>
      </c>
      <c r="O20" s="2" t="s">
        <v>38</v>
      </c>
      <c r="P20" s="2" t="s">
        <v>28</v>
      </c>
      <c r="Q20" s="2"/>
      <c r="R20" s="3">
        <v>0</v>
      </c>
      <c r="S20" s="3">
        <f>T20*D20</f>
        <v>163</v>
      </c>
      <c r="T20" s="3">
        <v>163</v>
      </c>
      <c r="U20" s="3">
        <v>1</v>
      </c>
      <c r="V20" s="3">
        <f t="shared" si="0"/>
        <v>97.8</v>
      </c>
      <c r="W20" s="3">
        <f t="shared" si="1"/>
        <v>100</v>
      </c>
      <c r="X20" s="3">
        <f t="shared" si="2"/>
        <v>0</v>
      </c>
      <c r="Y20" s="2"/>
    </row>
    <row r="21" spans="1:25" ht="18" x14ac:dyDescent="0.45">
      <c r="A21" s="3">
        <v>5</v>
      </c>
      <c r="B21" s="3">
        <v>19</v>
      </c>
      <c r="C21" s="2" t="s">
        <v>21</v>
      </c>
      <c r="D21" s="3">
        <v>2</v>
      </c>
      <c r="E21" s="2" t="s">
        <v>21</v>
      </c>
      <c r="F21" s="2" t="s">
        <v>21</v>
      </c>
      <c r="G21" s="2" t="s">
        <v>20</v>
      </c>
      <c r="H21" s="2" t="s">
        <v>20</v>
      </c>
      <c r="I21" s="2" t="s">
        <v>20</v>
      </c>
      <c r="J21" s="2" t="s">
        <v>20</v>
      </c>
      <c r="K21" s="3">
        <v>1</v>
      </c>
      <c r="L21" s="2" t="s">
        <v>22</v>
      </c>
      <c r="M21" s="2" t="s">
        <v>46</v>
      </c>
      <c r="N21" s="2" t="s">
        <v>23</v>
      </c>
      <c r="O21" s="2" t="s">
        <v>24</v>
      </c>
      <c r="P21" s="2" t="s">
        <v>28</v>
      </c>
      <c r="Q21" s="2"/>
      <c r="R21" s="3">
        <v>268</v>
      </c>
      <c r="S21" s="3">
        <v>268</v>
      </c>
      <c r="T21" s="3">
        <v>223</v>
      </c>
      <c r="U21" s="3">
        <v>2</v>
      </c>
      <c r="V21" s="3">
        <f t="shared" si="0"/>
        <v>133.79999999999998</v>
      </c>
      <c r="W21" s="3">
        <f t="shared" si="1"/>
        <v>120.17937219730941</v>
      </c>
      <c r="X21" s="3">
        <f t="shared" si="2"/>
        <v>120.17937219730941</v>
      </c>
      <c r="Y21" s="2"/>
    </row>
    <row r="22" spans="1:25" ht="18" x14ac:dyDescent="0.45">
      <c r="A22" s="3">
        <v>5</v>
      </c>
      <c r="B22" s="3">
        <v>20</v>
      </c>
      <c r="C22" s="2" t="s">
        <v>21</v>
      </c>
      <c r="D22" s="3">
        <v>4</v>
      </c>
      <c r="E22" s="2" t="s">
        <v>31</v>
      </c>
      <c r="F22" s="2" t="s">
        <v>21</v>
      </c>
      <c r="G22" s="2" t="s">
        <v>21</v>
      </c>
      <c r="H22" s="2" t="s">
        <v>21</v>
      </c>
      <c r="I22" s="2" t="s">
        <v>21</v>
      </c>
      <c r="J22" s="2" t="s">
        <v>20</v>
      </c>
      <c r="K22" s="3">
        <v>15</v>
      </c>
      <c r="L22" s="2" t="s">
        <v>33</v>
      </c>
      <c r="M22" s="2" t="s">
        <v>36</v>
      </c>
      <c r="N22" s="2" t="s">
        <v>37</v>
      </c>
      <c r="O22" s="2" t="s">
        <v>39</v>
      </c>
      <c r="P22" s="2" t="s">
        <v>26</v>
      </c>
      <c r="Q22" s="2"/>
      <c r="R22" s="3">
        <v>1272</v>
      </c>
      <c r="S22" s="3">
        <v>1272</v>
      </c>
      <c r="T22" s="3">
        <v>530</v>
      </c>
      <c r="U22" s="3">
        <v>5</v>
      </c>
      <c r="V22" s="3">
        <f t="shared" si="0"/>
        <v>318</v>
      </c>
      <c r="W22" s="3">
        <f t="shared" si="1"/>
        <v>240</v>
      </c>
      <c r="X22" s="3">
        <f t="shared" si="2"/>
        <v>240</v>
      </c>
      <c r="Y22" s="2"/>
    </row>
    <row r="23" spans="1:25" ht="18" x14ac:dyDescent="0.45">
      <c r="A23" s="3">
        <v>5</v>
      </c>
      <c r="B23" s="3">
        <v>21</v>
      </c>
      <c r="C23" s="2" t="s">
        <v>21</v>
      </c>
      <c r="D23" s="3">
        <v>3</v>
      </c>
      <c r="E23" s="2" t="s">
        <v>31</v>
      </c>
      <c r="F23" s="2" t="s">
        <v>21</v>
      </c>
      <c r="G23" s="2" t="s">
        <v>21</v>
      </c>
      <c r="H23" s="2" t="s">
        <v>21</v>
      </c>
      <c r="I23" s="2" t="s">
        <v>20</v>
      </c>
      <c r="J23" s="2" t="s">
        <v>20</v>
      </c>
      <c r="K23" s="3">
        <v>3</v>
      </c>
      <c r="L23" s="2" t="s">
        <v>33</v>
      </c>
      <c r="M23" s="2" t="s">
        <v>36</v>
      </c>
      <c r="N23" s="2" t="s">
        <v>37</v>
      </c>
      <c r="O23" s="2" t="s">
        <v>39</v>
      </c>
      <c r="P23" s="2" t="s">
        <v>26</v>
      </c>
      <c r="Q23" s="2"/>
      <c r="R23" s="3">
        <v>333</v>
      </c>
      <c r="S23" s="3">
        <v>333</v>
      </c>
      <c r="T23" s="3">
        <v>185</v>
      </c>
      <c r="U23" s="3">
        <v>1</v>
      </c>
      <c r="V23" s="3">
        <f t="shared" si="0"/>
        <v>111</v>
      </c>
      <c r="W23" s="3">
        <f t="shared" si="1"/>
        <v>180</v>
      </c>
      <c r="X23" s="3">
        <f t="shared" si="2"/>
        <v>180</v>
      </c>
      <c r="Y23" s="2"/>
    </row>
    <row r="24" spans="1:25" ht="18" x14ac:dyDescent="0.45">
      <c r="A24" s="3">
        <v>5</v>
      </c>
      <c r="B24" s="3">
        <v>22</v>
      </c>
      <c r="C24" s="2" t="s">
        <v>21</v>
      </c>
      <c r="D24" s="3">
        <v>3</v>
      </c>
      <c r="E24" s="2" t="s">
        <v>31</v>
      </c>
      <c r="F24" s="2" t="s">
        <v>21</v>
      </c>
      <c r="G24" s="2" t="s">
        <v>21</v>
      </c>
      <c r="H24" s="2" t="s">
        <v>21</v>
      </c>
      <c r="I24" s="2" t="s">
        <v>20</v>
      </c>
      <c r="J24" s="2" t="s">
        <v>20</v>
      </c>
      <c r="K24" s="3">
        <v>3</v>
      </c>
      <c r="L24" s="2" t="s">
        <v>22</v>
      </c>
      <c r="M24" s="2" t="s">
        <v>36</v>
      </c>
      <c r="N24" s="2" t="s">
        <v>37</v>
      </c>
      <c r="O24" s="2" t="s">
        <v>24</v>
      </c>
      <c r="P24" s="2" t="s">
        <v>26</v>
      </c>
      <c r="Q24" s="2"/>
      <c r="R24" s="3">
        <v>378</v>
      </c>
      <c r="S24" s="3">
        <v>378</v>
      </c>
      <c r="T24" s="3">
        <v>210</v>
      </c>
      <c r="U24" s="3">
        <v>2</v>
      </c>
      <c r="V24" s="3">
        <f t="shared" si="0"/>
        <v>126</v>
      </c>
      <c r="W24" s="3">
        <f t="shared" si="1"/>
        <v>180</v>
      </c>
      <c r="X24" s="3">
        <f t="shared" si="2"/>
        <v>180</v>
      </c>
      <c r="Y24" s="2"/>
    </row>
    <row r="25" spans="1:25" ht="18" x14ac:dyDescent="0.45">
      <c r="A25" s="3">
        <v>5</v>
      </c>
      <c r="B25" s="3">
        <v>23</v>
      </c>
      <c r="C25" s="2" t="s">
        <v>43</v>
      </c>
      <c r="D25" s="3">
        <v>1</v>
      </c>
      <c r="E25" s="2" t="s">
        <v>43</v>
      </c>
      <c r="F25" s="2" t="s">
        <v>20</v>
      </c>
      <c r="G25" s="2" t="s">
        <v>20</v>
      </c>
      <c r="H25" s="2" t="s">
        <v>20</v>
      </c>
      <c r="I25" s="2" t="s">
        <v>20</v>
      </c>
      <c r="J25" s="2" t="s">
        <v>20</v>
      </c>
      <c r="K25" s="3">
        <v>0</v>
      </c>
      <c r="L25" s="2" t="s">
        <v>35</v>
      </c>
      <c r="M25" s="2" t="s">
        <v>46</v>
      </c>
      <c r="N25" s="2" t="s">
        <v>37</v>
      </c>
      <c r="O25" s="2" t="s">
        <v>38</v>
      </c>
      <c r="P25" s="2" t="s">
        <v>28</v>
      </c>
      <c r="Q25" s="2"/>
      <c r="R25" s="3">
        <v>0</v>
      </c>
      <c r="S25" s="3">
        <f>T25*D25</f>
        <v>180</v>
      </c>
      <c r="T25" s="3">
        <v>180</v>
      </c>
      <c r="U25" s="3">
        <v>1</v>
      </c>
      <c r="V25" s="3">
        <f t="shared" si="0"/>
        <v>108</v>
      </c>
      <c r="W25" s="3">
        <f t="shared" si="1"/>
        <v>100</v>
      </c>
      <c r="X25" s="3">
        <f t="shared" si="2"/>
        <v>0</v>
      </c>
      <c r="Y25" s="2"/>
    </row>
    <row r="26" spans="1:25" ht="18" x14ac:dyDescent="0.45">
      <c r="A26" s="3">
        <v>5</v>
      </c>
      <c r="B26" s="3">
        <v>24</v>
      </c>
      <c r="C26" s="2" t="s">
        <v>21</v>
      </c>
      <c r="D26" s="3">
        <v>3</v>
      </c>
      <c r="E26" s="2" t="s">
        <v>31</v>
      </c>
      <c r="F26" s="2" t="s">
        <v>21</v>
      </c>
      <c r="G26" s="2" t="s">
        <v>21</v>
      </c>
      <c r="H26" s="2" t="s">
        <v>21</v>
      </c>
      <c r="I26" s="2" t="s">
        <v>20</v>
      </c>
      <c r="J26" s="2" t="s">
        <v>20</v>
      </c>
      <c r="K26" s="3">
        <v>6</v>
      </c>
      <c r="L26" s="2" t="s">
        <v>22</v>
      </c>
      <c r="M26" s="2" t="s">
        <v>36</v>
      </c>
      <c r="N26" s="2" t="s">
        <v>37</v>
      </c>
      <c r="O26" s="2" t="s">
        <v>24</v>
      </c>
      <c r="P26" s="2" t="s">
        <v>26</v>
      </c>
      <c r="Q26" s="2"/>
      <c r="R26" s="3">
        <v>315</v>
      </c>
      <c r="S26" s="3">
        <v>315</v>
      </c>
      <c r="T26" s="3">
        <v>175</v>
      </c>
      <c r="U26" s="3">
        <v>1</v>
      </c>
      <c r="V26" s="3">
        <f t="shared" si="0"/>
        <v>105</v>
      </c>
      <c r="W26" s="3">
        <f t="shared" si="1"/>
        <v>180</v>
      </c>
      <c r="X26" s="3">
        <f t="shared" si="2"/>
        <v>180</v>
      </c>
      <c r="Y26" s="2"/>
    </row>
    <row r="27" spans="1:25" ht="18" x14ac:dyDescent="0.45">
      <c r="A27" s="3">
        <v>5</v>
      </c>
      <c r="B27" s="3">
        <v>25</v>
      </c>
      <c r="C27" s="2" t="s">
        <v>21</v>
      </c>
      <c r="D27" s="3">
        <v>3</v>
      </c>
      <c r="E27" s="2" t="s">
        <v>31</v>
      </c>
      <c r="F27" s="2" t="s">
        <v>21</v>
      </c>
      <c r="G27" s="2" t="s">
        <v>21</v>
      </c>
      <c r="H27" s="2" t="s">
        <v>21</v>
      </c>
      <c r="I27" s="2" t="s">
        <v>20</v>
      </c>
      <c r="J27" s="2" t="s">
        <v>20</v>
      </c>
      <c r="K27" s="3">
        <v>3</v>
      </c>
      <c r="L27" s="2" t="s">
        <v>22</v>
      </c>
      <c r="M27" s="2" t="s">
        <v>36</v>
      </c>
      <c r="N27" s="2" t="s">
        <v>37</v>
      </c>
      <c r="O27" s="2" t="s">
        <v>24</v>
      </c>
      <c r="P27" s="2" t="s">
        <v>27</v>
      </c>
      <c r="Q27" s="2"/>
      <c r="R27" s="3">
        <v>302</v>
      </c>
      <c r="S27" s="3">
        <v>302</v>
      </c>
      <c r="T27" s="3">
        <v>168</v>
      </c>
      <c r="U27" s="3">
        <v>1</v>
      </c>
      <c r="V27" s="3">
        <f t="shared" si="0"/>
        <v>100.8</v>
      </c>
      <c r="W27" s="3">
        <f t="shared" si="1"/>
        <v>179.76190476190476</v>
      </c>
      <c r="X27" s="3">
        <f t="shared" si="2"/>
        <v>179.76190476190476</v>
      </c>
      <c r="Y27" s="2"/>
    </row>
    <row r="28" spans="1:25" ht="18" x14ac:dyDescent="0.45">
      <c r="A28" s="3">
        <v>5</v>
      </c>
      <c r="B28" s="3">
        <v>26</v>
      </c>
      <c r="C28" s="2" t="s">
        <v>21</v>
      </c>
      <c r="D28" s="3">
        <v>4</v>
      </c>
      <c r="E28" s="2" t="s">
        <v>21</v>
      </c>
      <c r="F28" s="2" t="s">
        <v>21</v>
      </c>
      <c r="G28" s="2" t="s">
        <v>21</v>
      </c>
      <c r="H28" s="2" t="s">
        <v>21</v>
      </c>
      <c r="I28" s="2" t="s">
        <v>20</v>
      </c>
      <c r="J28" s="2" t="s">
        <v>20</v>
      </c>
      <c r="K28" s="3">
        <v>4</v>
      </c>
      <c r="L28" s="2" t="s">
        <v>22</v>
      </c>
      <c r="M28" s="2" t="s">
        <v>36</v>
      </c>
      <c r="N28" s="2" t="s">
        <v>37</v>
      </c>
      <c r="O28" s="2" t="s">
        <v>24</v>
      </c>
      <c r="P28" s="2" t="s">
        <v>26</v>
      </c>
      <c r="Q28" s="2"/>
      <c r="R28" s="3">
        <v>331</v>
      </c>
      <c r="S28" s="3">
        <v>331</v>
      </c>
      <c r="T28" s="3">
        <v>138</v>
      </c>
      <c r="U28" s="3">
        <v>1</v>
      </c>
      <c r="V28" s="3">
        <f t="shared" si="0"/>
        <v>82.8</v>
      </c>
      <c r="W28" s="3">
        <f t="shared" si="1"/>
        <v>239.85507246376812</v>
      </c>
      <c r="X28" s="3">
        <f t="shared" si="2"/>
        <v>239.85507246376812</v>
      </c>
      <c r="Y28" s="2"/>
    </row>
    <row r="29" spans="1:25" ht="18" x14ac:dyDescent="0.45">
      <c r="A29" s="3">
        <v>5</v>
      </c>
      <c r="B29" s="3">
        <v>27</v>
      </c>
      <c r="C29" s="2" t="s">
        <v>42</v>
      </c>
      <c r="D29" s="3">
        <v>1</v>
      </c>
      <c r="E29" s="2" t="s">
        <v>42</v>
      </c>
      <c r="F29" s="2" t="s">
        <v>20</v>
      </c>
      <c r="G29" s="2" t="s">
        <v>20</v>
      </c>
      <c r="H29" s="2" t="s">
        <v>20</v>
      </c>
      <c r="I29" s="2" t="s">
        <v>20</v>
      </c>
      <c r="J29" s="2" t="s">
        <v>20</v>
      </c>
      <c r="K29" s="3">
        <v>0</v>
      </c>
      <c r="L29" s="2" t="s">
        <v>42</v>
      </c>
      <c r="M29" s="2" t="s">
        <v>46</v>
      </c>
      <c r="N29" s="2" t="s">
        <v>23</v>
      </c>
      <c r="O29" s="2" t="s">
        <v>38</v>
      </c>
      <c r="P29" s="2" t="s">
        <v>28</v>
      </c>
      <c r="Q29" s="2"/>
      <c r="R29" s="3">
        <v>165</v>
      </c>
      <c r="S29" s="3">
        <v>165</v>
      </c>
      <c r="T29" s="3">
        <v>275</v>
      </c>
      <c r="U29" s="3">
        <v>2</v>
      </c>
      <c r="V29" s="3">
        <f t="shared" si="0"/>
        <v>165</v>
      </c>
      <c r="W29" s="3">
        <f t="shared" si="1"/>
        <v>60</v>
      </c>
      <c r="X29" s="3">
        <f t="shared" si="2"/>
        <v>60</v>
      </c>
      <c r="Y29" s="2"/>
    </row>
    <row r="30" spans="1:25" ht="18" x14ac:dyDescent="0.45">
      <c r="A30" s="3">
        <v>5</v>
      </c>
      <c r="B30" s="3">
        <v>28</v>
      </c>
      <c r="C30" s="2" t="s">
        <v>21</v>
      </c>
      <c r="D30" s="3">
        <v>1</v>
      </c>
      <c r="E30" s="2" t="s">
        <v>21</v>
      </c>
      <c r="F30" s="2" t="s">
        <v>20</v>
      </c>
      <c r="G30" s="2" t="s">
        <v>20</v>
      </c>
      <c r="H30" s="2" t="s">
        <v>20</v>
      </c>
      <c r="I30" s="2" t="s">
        <v>20</v>
      </c>
      <c r="J30" s="2" t="s">
        <v>20</v>
      </c>
      <c r="K30" s="3">
        <v>1</v>
      </c>
      <c r="L30" s="2" t="s">
        <v>22</v>
      </c>
      <c r="M30" s="2" t="s">
        <v>46</v>
      </c>
      <c r="N30" s="2" t="s">
        <v>23</v>
      </c>
      <c r="O30" s="2" t="s">
        <v>24</v>
      </c>
      <c r="P30" s="2" t="s">
        <v>26</v>
      </c>
      <c r="Q30" s="2"/>
      <c r="R30" s="3">
        <v>132</v>
      </c>
      <c r="S30" s="3">
        <v>132</v>
      </c>
      <c r="T30" s="3">
        <v>220</v>
      </c>
      <c r="U30" s="3">
        <v>2</v>
      </c>
      <c r="V30" s="3">
        <f t="shared" si="0"/>
        <v>132</v>
      </c>
      <c r="W30" s="3">
        <f t="shared" si="1"/>
        <v>60</v>
      </c>
      <c r="X30" s="3">
        <f t="shared" si="2"/>
        <v>60</v>
      </c>
      <c r="Y30" s="2"/>
    </row>
    <row r="31" spans="1:25" ht="18" x14ac:dyDescent="0.45">
      <c r="A31" s="3">
        <v>5</v>
      </c>
      <c r="B31" s="3">
        <v>29</v>
      </c>
      <c r="C31" s="2" t="s">
        <v>21</v>
      </c>
      <c r="D31" s="3">
        <v>1</v>
      </c>
      <c r="E31" s="2" t="s">
        <v>21</v>
      </c>
      <c r="F31" s="2" t="s">
        <v>20</v>
      </c>
      <c r="G31" s="2" t="s">
        <v>20</v>
      </c>
      <c r="H31" s="2" t="s">
        <v>20</v>
      </c>
      <c r="I31" s="2" t="s">
        <v>20</v>
      </c>
      <c r="J31" s="2" t="s">
        <v>20</v>
      </c>
      <c r="K31" s="3">
        <v>1</v>
      </c>
      <c r="L31" s="2" t="s">
        <v>22</v>
      </c>
      <c r="M31" s="2" t="s">
        <v>46</v>
      </c>
      <c r="N31" s="2" t="s">
        <v>23</v>
      </c>
      <c r="O31" s="2" t="s">
        <v>24</v>
      </c>
      <c r="P31" s="2" t="s">
        <v>26</v>
      </c>
      <c r="Q31" s="2"/>
      <c r="R31" s="3">
        <v>126</v>
      </c>
      <c r="S31" s="3">
        <v>126</v>
      </c>
      <c r="T31" s="3">
        <v>210</v>
      </c>
      <c r="U31" s="3">
        <v>2</v>
      </c>
      <c r="V31" s="3">
        <f t="shared" si="0"/>
        <v>126</v>
      </c>
      <c r="W31" s="3">
        <f t="shared" si="1"/>
        <v>60</v>
      </c>
      <c r="X31" s="3">
        <f t="shared" si="2"/>
        <v>60</v>
      </c>
      <c r="Y31" s="2"/>
    </row>
    <row r="32" spans="1:25" ht="18" x14ac:dyDescent="0.45">
      <c r="A32" s="3">
        <v>5</v>
      </c>
      <c r="B32" s="3">
        <v>30</v>
      </c>
      <c r="C32" s="2" t="s">
        <v>21</v>
      </c>
      <c r="D32" s="3">
        <v>1</v>
      </c>
      <c r="E32" s="2" t="s">
        <v>21</v>
      </c>
      <c r="F32" s="2" t="s">
        <v>20</v>
      </c>
      <c r="G32" s="2" t="s">
        <v>20</v>
      </c>
      <c r="H32" s="2" t="s">
        <v>20</v>
      </c>
      <c r="I32" s="2" t="s">
        <v>20</v>
      </c>
      <c r="J32" s="2" t="s">
        <v>20</v>
      </c>
      <c r="K32" s="3">
        <v>1</v>
      </c>
      <c r="L32" s="2" t="s">
        <v>22</v>
      </c>
      <c r="M32" s="2" t="s">
        <v>46</v>
      </c>
      <c r="N32" s="2" t="s">
        <v>23</v>
      </c>
      <c r="O32" s="2" t="s">
        <v>24</v>
      </c>
      <c r="P32" s="2" t="s">
        <v>26</v>
      </c>
      <c r="Q32" s="2"/>
      <c r="R32" s="3">
        <v>111</v>
      </c>
      <c r="S32" s="3">
        <v>111</v>
      </c>
      <c r="T32" s="3">
        <v>185</v>
      </c>
      <c r="U32" s="3">
        <v>1</v>
      </c>
      <c r="V32" s="3">
        <f t="shared" si="0"/>
        <v>111</v>
      </c>
      <c r="W32" s="3">
        <f t="shared" si="1"/>
        <v>60</v>
      </c>
      <c r="X32" s="3">
        <f t="shared" si="2"/>
        <v>60</v>
      </c>
      <c r="Y32" s="2"/>
    </row>
    <row r="33" spans="1:25" ht="18" x14ac:dyDescent="0.45">
      <c r="A33" s="3">
        <v>5</v>
      </c>
      <c r="B33" s="3">
        <v>31</v>
      </c>
      <c r="C33" s="2" t="s">
        <v>21</v>
      </c>
      <c r="D33" s="3">
        <v>1</v>
      </c>
      <c r="E33" s="2" t="s">
        <v>21</v>
      </c>
      <c r="F33" s="2" t="s">
        <v>20</v>
      </c>
      <c r="G33" s="2" t="s">
        <v>20</v>
      </c>
      <c r="H33" s="2" t="s">
        <v>20</v>
      </c>
      <c r="I33" s="2" t="s">
        <v>20</v>
      </c>
      <c r="J33" s="2" t="s">
        <v>20</v>
      </c>
      <c r="K33" s="3">
        <v>1</v>
      </c>
      <c r="L33" s="2" t="s">
        <v>22</v>
      </c>
      <c r="M33" s="2" t="s">
        <v>46</v>
      </c>
      <c r="N33" s="2" t="s">
        <v>23</v>
      </c>
      <c r="O33" s="2" t="s">
        <v>24</v>
      </c>
      <c r="P33" s="2" t="s">
        <v>28</v>
      </c>
      <c r="Q33" s="2"/>
      <c r="R33" s="3">
        <v>135</v>
      </c>
      <c r="S33" s="3">
        <v>135</v>
      </c>
      <c r="T33" s="3">
        <v>225</v>
      </c>
      <c r="U33" s="3">
        <v>2</v>
      </c>
      <c r="V33" s="3">
        <f t="shared" si="0"/>
        <v>135</v>
      </c>
      <c r="W33" s="3">
        <f t="shared" si="1"/>
        <v>60</v>
      </c>
      <c r="X33" s="3">
        <f t="shared" si="2"/>
        <v>60</v>
      </c>
      <c r="Y33" s="2"/>
    </row>
    <row r="34" spans="1:25" ht="18" x14ac:dyDescent="0.45">
      <c r="A34" s="3">
        <v>5</v>
      </c>
      <c r="B34" s="3">
        <v>32</v>
      </c>
      <c r="C34" s="2" t="s">
        <v>21</v>
      </c>
      <c r="D34" s="3">
        <v>1</v>
      </c>
      <c r="E34" s="2" t="s">
        <v>21</v>
      </c>
      <c r="F34" s="2" t="s">
        <v>20</v>
      </c>
      <c r="G34" s="2" t="s">
        <v>20</v>
      </c>
      <c r="H34" s="2" t="s">
        <v>20</v>
      </c>
      <c r="I34" s="2" t="s">
        <v>20</v>
      </c>
      <c r="J34" s="2" t="s">
        <v>20</v>
      </c>
      <c r="K34" s="3">
        <v>1</v>
      </c>
      <c r="L34" s="2" t="s">
        <v>35</v>
      </c>
      <c r="M34" s="2" t="s">
        <v>46</v>
      </c>
      <c r="N34" s="2" t="s">
        <v>37</v>
      </c>
      <c r="O34" s="2" t="s">
        <v>38</v>
      </c>
      <c r="P34" s="2" t="s">
        <v>28</v>
      </c>
      <c r="Q34" s="2"/>
      <c r="R34" s="3">
        <v>143</v>
      </c>
      <c r="S34" s="3">
        <v>143</v>
      </c>
      <c r="T34" s="3">
        <v>238</v>
      </c>
      <c r="U34" s="3">
        <v>2</v>
      </c>
      <c r="V34" s="3">
        <f t="shared" si="0"/>
        <v>142.79999999999998</v>
      </c>
      <c r="W34" s="3">
        <f t="shared" si="1"/>
        <v>60.084033613445378</v>
      </c>
      <c r="X34" s="3">
        <f t="shared" si="2"/>
        <v>60.084033613445378</v>
      </c>
      <c r="Y34" s="2"/>
    </row>
    <row r="35" spans="1:25" ht="18" x14ac:dyDescent="0.45">
      <c r="A35" s="3">
        <v>5</v>
      </c>
      <c r="B35" s="3">
        <v>33</v>
      </c>
      <c r="C35" s="2" t="s">
        <v>21</v>
      </c>
      <c r="D35" s="3">
        <v>1</v>
      </c>
      <c r="E35" s="2" t="s">
        <v>21</v>
      </c>
      <c r="F35" s="2" t="s">
        <v>20</v>
      </c>
      <c r="G35" s="2" t="s">
        <v>20</v>
      </c>
      <c r="H35" s="2" t="s">
        <v>20</v>
      </c>
      <c r="I35" s="2" t="s">
        <v>20</v>
      </c>
      <c r="J35" s="2" t="s">
        <v>20</v>
      </c>
      <c r="K35" s="3">
        <v>1</v>
      </c>
      <c r="L35" s="2" t="s">
        <v>22</v>
      </c>
      <c r="M35" s="2" t="s">
        <v>36</v>
      </c>
      <c r="N35" s="2" t="s">
        <v>23</v>
      </c>
      <c r="O35" s="2" t="s">
        <v>24</v>
      </c>
      <c r="P35" s="2" t="s">
        <v>28</v>
      </c>
      <c r="Q35" s="2"/>
      <c r="R35" s="3">
        <v>132</v>
      </c>
      <c r="S35" s="3">
        <v>132</v>
      </c>
      <c r="T35" s="3">
        <v>220</v>
      </c>
      <c r="U35" s="3">
        <v>2</v>
      </c>
      <c r="V35" s="3">
        <f t="shared" si="0"/>
        <v>132</v>
      </c>
      <c r="W35" s="3">
        <f t="shared" si="1"/>
        <v>60</v>
      </c>
      <c r="X35" s="3">
        <f t="shared" si="2"/>
        <v>60</v>
      </c>
      <c r="Y35" s="2"/>
    </row>
    <row r="36" spans="1:25" ht="18" x14ac:dyDescent="0.45">
      <c r="A36" s="3">
        <v>5</v>
      </c>
      <c r="B36" s="3">
        <v>34</v>
      </c>
      <c r="C36" s="2" t="s">
        <v>21</v>
      </c>
      <c r="D36" s="3">
        <v>1</v>
      </c>
      <c r="E36" s="2" t="s">
        <v>21</v>
      </c>
      <c r="F36" s="2" t="s">
        <v>20</v>
      </c>
      <c r="G36" s="2" t="s">
        <v>20</v>
      </c>
      <c r="H36" s="2" t="s">
        <v>20</v>
      </c>
      <c r="I36" s="2" t="s">
        <v>20</v>
      </c>
      <c r="J36" s="2" t="s">
        <v>20</v>
      </c>
      <c r="K36" s="3">
        <v>1</v>
      </c>
      <c r="L36" s="2" t="s">
        <v>22</v>
      </c>
      <c r="M36" s="2" t="s">
        <v>36</v>
      </c>
      <c r="N36" s="2" t="s">
        <v>37</v>
      </c>
      <c r="O36" s="2" t="s">
        <v>24</v>
      </c>
      <c r="P36" s="2" t="s">
        <v>27</v>
      </c>
      <c r="Q36" s="2"/>
      <c r="R36" s="3">
        <v>81</v>
      </c>
      <c r="S36" s="3">
        <v>81</v>
      </c>
      <c r="T36" s="3">
        <v>135</v>
      </c>
      <c r="U36" s="3">
        <v>1</v>
      </c>
      <c r="V36" s="3">
        <f t="shared" si="0"/>
        <v>81</v>
      </c>
      <c r="W36" s="3">
        <f t="shared" si="1"/>
        <v>60</v>
      </c>
      <c r="X36" s="3">
        <f t="shared" si="2"/>
        <v>60</v>
      </c>
      <c r="Y36" s="2"/>
    </row>
    <row r="37" spans="1:25" ht="18" x14ac:dyDescent="0.45">
      <c r="A37" s="3">
        <v>5</v>
      </c>
      <c r="B37" s="3">
        <v>35</v>
      </c>
      <c r="C37" s="2" t="s">
        <v>21</v>
      </c>
      <c r="D37" s="3">
        <v>2</v>
      </c>
      <c r="E37" s="2" t="s">
        <v>31</v>
      </c>
      <c r="F37" s="2" t="s">
        <v>21</v>
      </c>
      <c r="G37" s="2" t="s">
        <v>21</v>
      </c>
      <c r="H37" s="2" t="s">
        <v>20</v>
      </c>
      <c r="I37" s="2" t="s">
        <v>20</v>
      </c>
      <c r="J37" s="2" t="s">
        <v>20</v>
      </c>
      <c r="K37" s="3">
        <v>2</v>
      </c>
      <c r="L37" s="2" t="s">
        <v>22</v>
      </c>
      <c r="M37" s="2" t="s">
        <v>36</v>
      </c>
      <c r="N37" s="2" t="s">
        <v>23</v>
      </c>
      <c r="O37" s="2" t="s">
        <v>24</v>
      </c>
      <c r="P37" s="2" t="s">
        <v>26</v>
      </c>
      <c r="Q37" s="2"/>
      <c r="R37" s="3">
        <v>318</v>
      </c>
      <c r="S37" s="3">
        <v>318</v>
      </c>
      <c r="T37" s="3">
        <v>265</v>
      </c>
      <c r="U37" s="3">
        <v>2</v>
      </c>
      <c r="V37" s="3">
        <f t="shared" si="0"/>
        <v>159</v>
      </c>
      <c r="W37" s="3">
        <f t="shared" si="1"/>
        <v>120</v>
      </c>
      <c r="X37" s="3">
        <f t="shared" si="2"/>
        <v>120</v>
      </c>
      <c r="Y37" s="2"/>
    </row>
    <row r="38" spans="1:25" ht="18" x14ac:dyDescent="0.45">
      <c r="A38" s="3">
        <v>5</v>
      </c>
      <c r="B38" s="3">
        <v>36</v>
      </c>
      <c r="C38" s="2" t="s">
        <v>21</v>
      </c>
      <c r="D38" s="3">
        <v>3</v>
      </c>
      <c r="E38" s="2" t="s">
        <v>31</v>
      </c>
      <c r="F38" s="2" t="s">
        <v>21</v>
      </c>
      <c r="G38" s="2" t="s">
        <v>21</v>
      </c>
      <c r="H38" s="2" t="s">
        <v>21</v>
      </c>
      <c r="I38" s="2" t="s">
        <v>20</v>
      </c>
      <c r="J38" s="2" t="s">
        <v>20</v>
      </c>
      <c r="K38" s="3">
        <v>2</v>
      </c>
      <c r="L38" s="2" t="s">
        <v>22</v>
      </c>
      <c r="M38" s="2" t="s">
        <v>36</v>
      </c>
      <c r="N38" s="2" t="s">
        <v>23</v>
      </c>
      <c r="O38" s="2" t="s">
        <v>24</v>
      </c>
      <c r="P38" s="2" t="s">
        <v>26</v>
      </c>
      <c r="Q38" s="2"/>
      <c r="R38" s="3">
        <v>371</v>
      </c>
      <c r="S38" s="3">
        <v>371</v>
      </c>
      <c r="T38" s="3">
        <v>206</v>
      </c>
      <c r="U38" s="3">
        <v>2</v>
      </c>
      <c r="V38" s="3">
        <f t="shared" si="0"/>
        <v>123.6</v>
      </c>
      <c r="W38" s="3">
        <f t="shared" si="1"/>
        <v>180.09708737864079</v>
      </c>
      <c r="X38" s="3">
        <f t="shared" si="2"/>
        <v>180.09708737864079</v>
      </c>
      <c r="Y38" s="2"/>
    </row>
    <row r="39" spans="1:25" ht="18" x14ac:dyDescent="0.45">
      <c r="A39" s="3">
        <v>5</v>
      </c>
      <c r="B39" s="3">
        <v>37</v>
      </c>
      <c r="C39" s="2" t="s">
        <v>21</v>
      </c>
      <c r="D39" s="3">
        <v>2</v>
      </c>
      <c r="E39" s="2" t="s">
        <v>31</v>
      </c>
      <c r="F39" s="2" t="s">
        <v>21</v>
      </c>
      <c r="G39" s="2" t="s">
        <v>21</v>
      </c>
      <c r="H39" s="2" t="s">
        <v>20</v>
      </c>
      <c r="I39" s="2" t="s">
        <v>20</v>
      </c>
      <c r="J39" s="2" t="s">
        <v>20</v>
      </c>
      <c r="K39" s="3">
        <v>1</v>
      </c>
      <c r="L39" s="2" t="s">
        <v>22</v>
      </c>
      <c r="M39" s="2" t="s">
        <v>36</v>
      </c>
      <c r="N39" s="2" t="s">
        <v>23</v>
      </c>
      <c r="O39" s="2" t="s">
        <v>24</v>
      </c>
      <c r="P39" s="2" t="s">
        <v>26</v>
      </c>
      <c r="Q39" s="2"/>
      <c r="R39" s="3">
        <v>264</v>
      </c>
      <c r="S39" s="3">
        <v>264</v>
      </c>
      <c r="T39" s="3">
        <v>220</v>
      </c>
      <c r="U39" s="3">
        <v>2</v>
      </c>
      <c r="V39" s="3">
        <f t="shared" si="0"/>
        <v>132</v>
      </c>
      <c r="W39" s="3">
        <f t="shared" si="1"/>
        <v>120</v>
      </c>
      <c r="X39" s="3">
        <f t="shared" si="2"/>
        <v>120</v>
      </c>
      <c r="Y39" s="2"/>
    </row>
    <row r="40" spans="1:25" ht="18" x14ac:dyDescent="0.45">
      <c r="A40" s="3">
        <v>5</v>
      </c>
      <c r="B40" s="3">
        <v>38</v>
      </c>
      <c r="C40" s="2" t="s">
        <v>21</v>
      </c>
      <c r="D40" s="3">
        <v>3</v>
      </c>
      <c r="E40" s="2" t="s">
        <v>31</v>
      </c>
      <c r="F40" s="2" t="s">
        <v>21</v>
      </c>
      <c r="G40" s="2" t="s">
        <v>21</v>
      </c>
      <c r="H40" s="2" t="s">
        <v>21</v>
      </c>
      <c r="I40" s="2" t="s">
        <v>20</v>
      </c>
      <c r="J40" s="2" t="s">
        <v>20</v>
      </c>
      <c r="K40" s="3">
        <v>4</v>
      </c>
      <c r="L40" s="2" t="s">
        <v>33</v>
      </c>
      <c r="M40" s="2" t="s">
        <v>36</v>
      </c>
      <c r="N40" s="2" t="s">
        <v>37</v>
      </c>
      <c r="O40" s="2" t="s">
        <v>39</v>
      </c>
      <c r="P40" s="2" t="s">
        <v>26</v>
      </c>
      <c r="Q40" s="2"/>
      <c r="R40" s="3">
        <v>292</v>
      </c>
      <c r="S40" s="3">
        <v>292</v>
      </c>
      <c r="T40" s="3">
        <v>162</v>
      </c>
      <c r="U40" s="3">
        <v>1</v>
      </c>
      <c r="V40" s="3">
        <f t="shared" si="0"/>
        <v>97.2</v>
      </c>
      <c r="W40" s="3">
        <f t="shared" si="1"/>
        <v>180.24691358024691</v>
      </c>
      <c r="X40" s="3">
        <f t="shared" si="2"/>
        <v>180.24691358024691</v>
      </c>
      <c r="Y40" s="2"/>
    </row>
    <row r="41" spans="1:25" ht="18" x14ac:dyDescent="0.45">
      <c r="A41" s="3">
        <v>5</v>
      </c>
      <c r="B41" s="3">
        <v>39</v>
      </c>
      <c r="C41" s="2" t="s">
        <v>21</v>
      </c>
      <c r="D41" s="3">
        <v>4</v>
      </c>
      <c r="E41" s="2" t="s">
        <v>31</v>
      </c>
      <c r="F41" s="2" t="s">
        <v>21</v>
      </c>
      <c r="G41" s="2" t="s">
        <v>21</v>
      </c>
      <c r="H41" s="2" t="s">
        <v>21</v>
      </c>
      <c r="I41" s="2" t="s">
        <v>21</v>
      </c>
      <c r="J41" s="2" t="s">
        <v>20</v>
      </c>
      <c r="K41" s="3">
        <v>8</v>
      </c>
      <c r="L41" s="2" t="s">
        <v>22</v>
      </c>
      <c r="M41" s="2" t="s">
        <v>36</v>
      </c>
      <c r="N41" s="2" t="s">
        <v>23</v>
      </c>
      <c r="O41" s="2" t="s">
        <v>24</v>
      </c>
      <c r="P41" s="2" t="s">
        <v>26</v>
      </c>
      <c r="Q41" s="2"/>
      <c r="R41" s="3">
        <v>583</v>
      </c>
      <c r="S41" s="3">
        <v>583</v>
      </c>
      <c r="T41" s="3">
        <v>243</v>
      </c>
      <c r="U41" s="3">
        <v>2</v>
      </c>
      <c r="V41" s="3">
        <f t="shared" si="0"/>
        <v>145.79999999999998</v>
      </c>
      <c r="W41" s="3">
        <f t="shared" si="1"/>
        <v>239.917695473251</v>
      </c>
      <c r="X41" s="3">
        <f t="shared" si="2"/>
        <v>239.917695473251</v>
      </c>
      <c r="Y41" s="2"/>
    </row>
    <row r="42" spans="1:25" ht="18" x14ac:dyDescent="0.45">
      <c r="A42" s="3">
        <v>5</v>
      </c>
      <c r="B42" s="3">
        <v>40</v>
      </c>
      <c r="C42" s="2" t="s">
        <v>21</v>
      </c>
      <c r="D42" s="3">
        <v>3</v>
      </c>
      <c r="E42" s="2" t="s">
        <v>31</v>
      </c>
      <c r="F42" s="2" t="s">
        <v>21</v>
      </c>
      <c r="G42" s="2" t="s">
        <v>21</v>
      </c>
      <c r="H42" s="2" t="s">
        <v>21</v>
      </c>
      <c r="I42" s="2" t="s">
        <v>20</v>
      </c>
      <c r="J42" s="2" t="s">
        <v>20</v>
      </c>
      <c r="K42" s="3">
        <v>3</v>
      </c>
      <c r="L42" s="2" t="s">
        <v>33</v>
      </c>
      <c r="M42" s="2" t="s">
        <v>36</v>
      </c>
      <c r="N42" s="2" t="s">
        <v>37</v>
      </c>
      <c r="O42" s="2" t="s">
        <v>39</v>
      </c>
      <c r="P42" s="2" t="s">
        <v>26</v>
      </c>
      <c r="Q42" s="2"/>
      <c r="R42" s="3">
        <v>254</v>
      </c>
      <c r="S42" s="3">
        <v>254</v>
      </c>
      <c r="T42" s="3">
        <v>141</v>
      </c>
      <c r="U42" s="3">
        <v>1</v>
      </c>
      <c r="V42" s="3">
        <f t="shared" si="0"/>
        <v>84.6</v>
      </c>
      <c r="W42" s="3">
        <f t="shared" si="1"/>
        <v>180.1418439716312</v>
      </c>
      <c r="X42" s="3">
        <f t="shared" si="2"/>
        <v>180.1418439716312</v>
      </c>
      <c r="Y42" s="2"/>
    </row>
    <row r="43" spans="1:25" ht="18" x14ac:dyDescent="0.45">
      <c r="A43" s="3">
        <v>5</v>
      </c>
      <c r="B43" s="3">
        <v>41</v>
      </c>
      <c r="C43" s="2" t="s">
        <v>21</v>
      </c>
      <c r="D43" s="3">
        <v>2</v>
      </c>
      <c r="E43" s="2" t="s">
        <v>21</v>
      </c>
      <c r="F43" s="2" t="s">
        <v>21</v>
      </c>
      <c r="G43" s="2" t="s">
        <v>20</v>
      </c>
      <c r="H43" s="2" t="s">
        <v>20</v>
      </c>
      <c r="I43" s="2" t="s">
        <v>20</v>
      </c>
      <c r="J43" s="2" t="s">
        <v>20</v>
      </c>
      <c r="K43" s="3">
        <v>1</v>
      </c>
      <c r="L43" s="2" t="s">
        <v>35</v>
      </c>
      <c r="M43" s="2" t="s">
        <v>36</v>
      </c>
      <c r="N43" s="2" t="s">
        <v>23</v>
      </c>
      <c r="O43" s="2" t="s">
        <v>38</v>
      </c>
      <c r="P43" s="2" t="s">
        <v>28</v>
      </c>
      <c r="Q43" s="2"/>
      <c r="R43" s="3">
        <v>102</v>
      </c>
      <c r="S43" s="3">
        <v>102</v>
      </c>
      <c r="T43" s="3">
        <v>85</v>
      </c>
      <c r="U43" s="3">
        <v>0</v>
      </c>
      <c r="V43" s="3">
        <f t="shared" si="0"/>
        <v>51</v>
      </c>
      <c r="W43" s="3">
        <f t="shared" si="1"/>
        <v>120</v>
      </c>
      <c r="X43" s="3">
        <f t="shared" si="2"/>
        <v>120</v>
      </c>
      <c r="Y43" s="2"/>
    </row>
    <row r="44" spans="1:25" ht="18" x14ac:dyDescent="0.45">
      <c r="A44" s="3">
        <v>5</v>
      </c>
      <c r="B44" s="3">
        <v>42</v>
      </c>
      <c r="C44" s="2" t="s">
        <v>30</v>
      </c>
      <c r="D44" s="3">
        <v>2</v>
      </c>
      <c r="E44" s="2" t="s">
        <v>30</v>
      </c>
      <c r="F44" s="2" t="s">
        <v>30</v>
      </c>
      <c r="G44" s="2" t="s">
        <v>20</v>
      </c>
      <c r="H44" s="2" t="s">
        <v>20</v>
      </c>
      <c r="I44" s="2" t="s">
        <v>20</v>
      </c>
      <c r="J44" s="2" t="s">
        <v>20</v>
      </c>
      <c r="K44" s="3">
        <v>0</v>
      </c>
      <c r="L44" s="2" t="s">
        <v>35</v>
      </c>
      <c r="M44" s="2" t="s">
        <v>36</v>
      </c>
      <c r="N44" s="2" t="s">
        <v>23</v>
      </c>
      <c r="O44" s="2" t="s">
        <v>38</v>
      </c>
      <c r="P44" s="2" t="s">
        <v>28</v>
      </c>
      <c r="Q44" s="2"/>
      <c r="R44" s="3">
        <v>0</v>
      </c>
      <c r="S44" s="3">
        <f>T44*D44</f>
        <v>180</v>
      </c>
      <c r="T44" s="3">
        <v>90</v>
      </c>
      <c r="U44" s="3">
        <v>0</v>
      </c>
      <c r="V44" s="3">
        <f t="shared" si="0"/>
        <v>54</v>
      </c>
      <c r="W44" s="3">
        <f t="shared" si="1"/>
        <v>200</v>
      </c>
      <c r="X44" s="3">
        <f t="shared" si="2"/>
        <v>0</v>
      </c>
      <c r="Y44" s="2"/>
    </row>
    <row r="45" spans="1:25" ht="18" x14ac:dyDescent="0.45">
      <c r="A45" s="3">
        <v>5</v>
      </c>
      <c r="B45" s="3">
        <v>43</v>
      </c>
      <c r="C45" s="2" t="s">
        <v>18</v>
      </c>
      <c r="D45" s="3">
        <v>1</v>
      </c>
      <c r="E45" s="2" t="s">
        <v>18</v>
      </c>
      <c r="F45" s="2" t="s">
        <v>20</v>
      </c>
      <c r="G45" s="2" t="s">
        <v>20</v>
      </c>
      <c r="H45" s="2" t="s">
        <v>20</v>
      </c>
      <c r="I45" s="2" t="s">
        <v>20</v>
      </c>
      <c r="J45" s="2" t="s">
        <v>20</v>
      </c>
      <c r="K45" s="3">
        <v>0</v>
      </c>
      <c r="L45" s="2" t="s">
        <v>42</v>
      </c>
      <c r="M45" s="2" t="s">
        <v>46</v>
      </c>
      <c r="N45" s="2" t="s">
        <v>23</v>
      </c>
      <c r="O45" s="2" t="s">
        <v>38</v>
      </c>
      <c r="P45" s="2" t="s">
        <v>48</v>
      </c>
      <c r="Q45" s="2"/>
      <c r="R45" s="3">
        <v>0</v>
      </c>
      <c r="S45" s="3">
        <f>T45*D45</f>
        <v>347</v>
      </c>
      <c r="T45" s="3">
        <v>347</v>
      </c>
      <c r="U45" s="3">
        <v>3</v>
      </c>
      <c r="V45" s="3">
        <f t="shared" si="0"/>
        <v>208.2</v>
      </c>
      <c r="W45" s="3">
        <f t="shared" si="1"/>
        <v>100</v>
      </c>
      <c r="X45" s="3">
        <f t="shared" si="2"/>
        <v>0</v>
      </c>
      <c r="Y45" s="2"/>
    </row>
    <row r="46" spans="1:25" ht="18" x14ac:dyDescent="0.45">
      <c r="A46" s="3">
        <v>5</v>
      </c>
      <c r="B46" s="3">
        <v>44</v>
      </c>
      <c r="C46" s="2" t="s">
        <v>21</v>
      </c>
      <c r="D46" s="3">
        <v>1</v>
      </c>
      <c r="E46" s="2" t="s">
        <v>21</v>
      </c>
      <c r="F46" s="2" t="s">
        <v>20</v>
      </c>
      <c r="G46" s="2" t="s">
        <v>20</v>
      </c>
      <c r="H46" s="2" t="s">
        <v>20</v>
      </c>
      <c r="I46" s="2" t="s">
        <v>20</v>
      </c>
      <c r="J46" s="2" t="s">
        <v>20</v>
      </c>
      <c r="K46" s="3">
        <v>1</v>
      </c>
      <c r="L46" s="2" t="s">
        <v>35</v>
      </c>
      <c r="M46" s="2" t="s">
        <v>46</v>
      </c>
      <c r="N46" s="2" t="s">
        <v>23</v>
      </c>
      <c r="O46" s="2" t="s">
        <v>38</v>
      </c>
      <c r="P46" s="2" t="s">
        <v>28</v>
      </c>
      <c r="Q46" s="2"/>
      <c r="R46" s="3">
        <v>195</v>
      </c>
      <c r="S46" s="3">
        <v>195</v>
      </c>
      <c r="T46" s="3">
        <v>325</v>
      </c>
      <c r="U46" s="3">
        <v>3</v>
      </c>
      <c r="V46" s="3">
        <f t="shared" si="0"/>
        <v>195</v>
      </c>
      <c r="W46" s="3">
        <f t="shared" si="1"/>
        <v>60</v>
      </c>
      <c r="X46" s="3">
        <f t="shared" si="2"/>
        <v>60</v>
      </c>
      <c r="Y46" s="2"/>
    </row>
    <row r="47" spans="1:25" ht="18" x14ac:dyDescent="0.45">
      <c r="A47" s="3">
        <v>5</v>
      </c>
      <c r="B47" s="3">
        <v>45</v>
      </c>
      <c r="C47" s="2" t="s">
        <v>18</v>
      </c>
      <c r="D47" s="3">
        <v>1</v>
      </c>
      <c r="E47" s="2" t="s">
        <v>18</v>
      </c>
      <c r="F47" s="2" t="s">
        <v>20</v>
      </c>
      <c r="G47" s="2" t="s">
        <v>20</v>
      </c>
      <c r="H47" s="2" t="s">
        <v>20</v>
      </c>
      <c r="I47" s="2" t="s">
        <v>20</v>
      </c>
      <c r="J47" s="2" t="s">
        <v>20</v>
      </c>
      <c r="K47" s="3">
        <v>0</v>
      </c>
      <c r="L47" s="2" t="s">
        <v>22</v>
      </c>
      <c r="M47" s="2" t="s">
        <v>46</v>
      </c>
      <c r="N47" s="2" t="s">
        <v>37</v>
      </c>
      <c r="O47" s="2" t="s">
        <v>24</v>
      </c>
      <c r="P47" s="2" t="s">
        <v>28</v>
      </c>
      <c r="Q47" s="2"/>
      <c r="R47" s="3">
        <v>0</v>
      </c>
      <c r="S47" s="3">
        <f t="shared" ref="S47:S53" si="3">T47*D47</f>
        <v>13</v>
      </c>
      <c r="T47" s="3">
        <v>13</v>
      </c>
      <c r="U47" s="3">
        <v>0</v>
      </c>
      <c r="V47" s="3">
        <f t="shared" si="0"/>
        <v>7.8</v>
      </c>
      <c r="W47" s="3">
        <f t="shared" si="1"/>
        <v>100</v>
      </c>
      <c r="X47" s="3">
        <f t="shared" si="2"/>
        <v>0</v>
      </c>
      <c r="Y47" s="2"/>
    </row>
    <row r="48" spans="1:25" ht="18" x14ac:dyDescent="0.45">
      <c r="A48" s="3">
        <v>5</v>
      </c>
      <c r="B48" s="3">
        <v>46</v>
      </c>
      <c r="C48" s="2" t="s">
        <v>17</v>
      </c>
      <c r="D48" s="3">
        <v>5</v>
      </c>
      <c r="E48" s="2" t="s">
        <v>18</v>
      </c>
      <c r="F48" s="2" t="s">
        <v>30</v>
      </c>
      <c r="G48" s="2" t="s">
        <v>30</v>
      </c>
      <c r="H48" s="2" t="s">
        <v>30</v>
      </c>
      <c r="I48" s="2" t="s">
        <v>30</v>
      </c>
      <c r="J48" s="2" t="s">
        <v>20</v>
      </c>
      <c r="K48" s="3">
        <v>0</v>
      </c>
      <c r="L48" s="2" t="s">
        <v>22</v>
      </c>
      <c r="M48" s="2" t="s">
        <v>36</v>
      </c>
      <c r="N48" s="2" t="s">
        <v>23</v>
      </c>
      <c r="O48" s="2" t="s">
        <v>24</v>
      </c>
      <c r="P48" s="2" t="s">
        <v>28</v>
      </c>
      <c r="Q48" s="2"/>
      <c r="R48" s="3">
        <v>0</v>
      </c>
      <c r="S48" s="3">
        <f t="shared" si="3"/>
        <v>625</v>
      </c>
      <c r="T48" s="3">
        <v>125</v>
      </c>
      <c r="U48" s="3">
        <v>1</v>
      </c>
      <c r="V48" s="3">
        <f t="shared" si="0"/>
        <v>75</v>
      </c>
      <c r="W48" s="3">
        <f t="shared" si="1"/>
        <v>500</v>
      </c>
      <c r="X48" s="3">
        <f t="shared" si="2"/>
        <v>0</v>
      </c>
      <c r="Y48" s="2"/>
    </row>
    <row r="49" spans="1:25" ht="18" x14ac:dyDescent="0.45">
      <c r="A49" s="3">
        <v>5</v>
      </c>
      <c r="B49" s="3">
        <v>47</v>
      </c>
      <c r="C49" s="2" t="s">
        <v>17</v>
      </c>
      <c r="D49" s="3">
        <v>2</v>
      </c>
      <c r="E49" s="2" t="s">
        <v>18</v>
      </c>
      <c r="F49" s="2" t="s">
        <v>30</v>
      </c>
      <c r="G49" s="2" t="s">
        <v>20</v>
      </c>
      <c r="H49" s="2" t="s">
        <v>20</v>
      </c>
      <c r="I49" s="2" t="s">
        <v>20</v>
      </c>
      <c r="J49" s="2" t="s">
        <v>20</v>
      </c>
      <c r="K49" s="3">
        <v>0</v>
      </c>
      <c r="L49" s="2" t="s">
        <v>22</v>
      </c>
      <c r="M49" s="2" t="s">
        <v>36</v>
      </c>
      <c r="N49" s="2" t="s">
        <v>23</v>
      </c>
      <c r="O49" s="2" t="s">
        <v>24</v>
      </c>
      <c r="P49" s="2" t="s">
        <v>28</v>
      </c>
      <c r="Q49" s="2"/>
      <c r="R49" s="3">
        <v>0</v>
      </c>
      <c r="S49" s="3">
        <f t="shared" si="3"/>
        <v>360</v>
      </c>
      <c r="T49" s="3">
        <v>180</v>
      </c>
      <c r="U49" s="3">
        <v>1</v>
      </c>
      <c r="V49" s="3">
        <f t="shared" si="0"/>
        <v>108</v>
      </c>
      <c r="W49" s="3">
        <f t="shared" si="1"/>
        <v>200</v>
      </c>
      <c r="X49" s="3">
        <f t="shared" si="2"/>
        <v>0</v>
      </c>
      <c r="Y49" s="2"/>
    </row>
    <row r="50" spans="1:25" ht="18" x14ac:dyDescent="0.45">
      <c r="A50" s="3">
        <v>5</v>
      </c>
      <c r="B50" s="3">
        <v>48</v>
      </c>
      <c r="C50" s="2" t="s">
        <v>17</v>
      </c>
      <c r="D50" s="3">
        <v>3</v>
      </c>
      <c r="E50" s="2" t="s">
        <v>18</v>
      </c>
      <c r="F50" s="2" t="s">
        <v>29</v>
      </c>
      <c r="G50" s="2" t="s">
        <v>21</v>
      </c>
      <c r="H50" s="2" t="s">
        <v>20</v>
      </c>
      <c r="I50" s="2" t="s">
        <v>20</v>
      </c>
      <c r="J50" s="2" t="s">
        <v>20</v>
      </c>
      <c r="K50" s="3">
        <v>1</v>
      </c>
      <c r="L50" s="2" t="s">
        <v>22</v>
      </c>
      <c r="M50" s="2" t="s">
        <v>36</v>
      </c>
      <c r="N50" s="2" t="s">
        <v>37</v>
      </c>
      <c r="O50" s="2" t="s">
        <v>24</v>
      </c>
      <c r="P50" s="2" t="s">
        <v>26</v>
      </c>
      <c r="Q50" s="2"/>
      <c r="R50" s="3">
        <v>172</v>
      </c>
      <c r="S50" s="3">
        <f t="shared" si="3"/>
        <v>516</v>
      </c>
      <c r="T50" s="3">
        <v>172</v>
      </c>
      <c r="U50" s="3">
        <v>1</v>
      </c>
      <c r="V50" s="3">
        <f t="shared" si="0"/>
        <v>103.2</v>
      </c>
      <c r="W50" s="3">
        <f t="shared" si="1"/>
        <v>300</v>
      </c>
      <c r="X50" s="3">
        <f t="shared" si="2"/>
        <v>100</v>
      </c>
      <c r="Y50" s="2"/>
    </row>
    <row r="51" spans="1:25" ht="18" x14ac:dyDescent="0.45">
      <c r="A51" s="3">
        <v>5</v>
      </c>
      <c r="B51" s="3">
        <v>49</v>
      </c>
      <c r="C51" s="2" t="s">
        <v>17</v>
      </c>
      <c r="D51" s="3">
        <v>3</v>
      </c>
      <c r="E51" s="2" t="s">
        <v>18</v>
      </c>
      <c r="F51" s="2" t="s">
        <v>19</v>
      </c>
      <c r="G51" s="2" t="s">
        <v>19</v>
      </c>
      <c r="H51" s="2" t="s">
        <v>20</v>
      </c>
      <c r="I51" s="2" t="s">
        <v>20</v>
      </c>
      <c r="J51" s="2" t="s">
        <v>20</v>
      </c>
      <c r="K51" s="3">
        <v>0</v>
      </c>
      <c r="L51" s="2" t="s">
        <v>22</v>
      </c>
      <c r="M51" s="2" t="s">
        <v>36</v>
      </c>
      <c r="N51" s="2" t="s">
        <v>23</v>
      </c>
      <c r="O51" s="2" t="s">
        <v>24</v>
      </c>
      <c r="P51" s="2" t="s">
        <v>26</v>
      </c>
      <c r="Q51" s="2"/>
      <c r="R51" s="3">
        <v>0</v>
      </c>
      <c r="S51" s="3">
        <f t="shared" si="3"/>
        <v>954</v>
      </c>
      <c r="T51" s="3">
        <v>318</v>
      </c>
      <c r="U51" s="3">
        <v>3</v>
      </c>
      <c r="V51" s="3">
        <f t="shared" si="0"/>
        <v>190.79999999999998</v>
      </c>
      <c r="W51" s="3">
        <f t="shared" si="1"/>
        <v>300</v>
      </c>
      <c r="X51" s="3">
        <f t="shared" si="2"/>
        <v>0</v>
      </c>
      <c r="Y51" s="2"/>
    </row>
    <row r="52" spans="1:25" ht="18" x14ac:dyDescent="0.45">
      <c r="A52" s="3">
        <v>5</v>
      </c>
      <c r="B52" s="3">
        <v>50</v>
      </c>
      <c r="C52" s="2" t="s">
        <v>17</v>
      </c>
      <c r="D52" s="3">
        <v>5</v>
      </c>
      <c r="E52" s="2" t="s">
        <v>18</v>
      </c>
      <c r="F52" s="2" t="s">
        <v>30</v>
      </c>
      <c r="G52" s="2" t="s">
        <v>30</v>
      </c>
      <c r="H52" s="2" t="s">
        <v>30</v>
      </c>
      <c r="I52" s="2" t="s">
        <v>30</v>
      </c>
      <c r="J52" s="2" t="s">
        <v>20</v>
      </c>
      <c r="K52" s="3">
        <v>0</v>
      </c>
      <c r="L52" s="2" t="s">
        <v>22</v>
      </c>
      <c r="M52" s="2" t="s">
        <v>36</v>
      </c>
      <c r="N52" s="2" t="s">
        <v>23</v>
      </c>
      <c r="O52" s="2" t="s">
        <v>24</v>
      </c>
      <c r="P52" s="2" t="s">
        <v>26</v>
      </c>
      <c r="Q52" s="2"/>
      <c r="R52" s="3">
        <v>0</v>
      </c>
      <c r="S52" s="3">
        <f t="shared" si="3"/>
        <v>2515</v>
      </c>
      <c r="T52" s="3">
        <v>503</v>
      </c>
      <c r="U52" s="3">
        <v>5</v>
      </c>
      <c r="V52" s="3">
        <f t="shared" si="0"/>
        <v>301.8</v>
      </c>
      <c r="W52" s="3">
        <f t="shared" si="1"/>
        <v>500</v>
      </c>
      <c r="X52" s="3">
        <f t="shared" si="2"/>
        <v>0</v>
      </c>
      <c r="Y52" s="2"/>
    </row>
    <row r="53" spans="1:25" ht="18" x14ac:dyDescent="0.45">
      <c r="A53" s="3">
        <v>5</v>
      </c>
      <c r="B53" s="3">
        <v>51</v>
      </c>
      <c r="C53" s="2" t="s">
        <v>17</v>
      </c>
      <c r="D53" s="3">
        <v>4</v>
      </c>
      <c r="E53" s="2" t="s">
        <v>18</v>
      </c>
      <c r="F53" s="2" t="s">
        <v>18</v>
      </c>
      <c r="G53" s="2" t="s">
        <v>30</v>
      </c>
      <c r="H53" s="2" t="s">
        <v>19</v>
      </c>
      <c r="I53" s="2"/>
      <c r="J53" s="2" t="s">
        <v>20</v>
      </c>
      <c r="K53" s="3">
        <v>0</v>
      </c>
      <c r="L53" s="2" t="s">
        <v>22</v>
      </c>
      <c r="M53" s="2" t="s">
        <v>36</v>
      </c>
      <c r="N53" s="2" t="s">
        <v>37</v>
      </c>
      <c r="O53" s="2" t="s">
        <v>24</v>
      </c>
      <c r="P53" s="2" t="s">
        <v>26</v>
      </c>
      <c r="Q53" s="2"/>
      <c r="R53" s="3">
        <v>0</v>
      </c>
      <c r="S53" s="3">
        <f t="shared" si="3"/>
        <v>420</v>
      </c>
      <c r="T53" s="3">
        <v>105</v>
      </c>
      <c r="U53" s="3">
        <v>1</v>
      </c>
      <c r="V53" s="3">
        <f t="shared" si="0"/>
        <v>63</v>
      </c>
      <c r="W53" s="3">
        <f t="shared" si="1"/>
        <v>400</v>
      </c>
      <c r="X53" s="3">
        <f t="shared" si="2"/>
        <v>0</v>
      </c>
      <c r="Y53" s="2"/>
    </row>
    <row r="54" spans="1:25" ht="18" x14ac:dyDescent="0.45">
      <c r="A54" s="3">
        <v>5</v>
      </c>
      <c r="B54" s="3">
        <v>52</v>
      </c>
      <c r="C54" s="2" t="s">
        <v>21</v>
      </c>
      <c r="D54" s="3">
        <v>1</v>
      </c>
      <c r="E54" s="2" t="s">
        <v>21</v>
      </c>
      <c r="F54" s="2" t="s">
        <v>20</v>
      </c>
      <c r="G54" s="2" t="s">
        <v>20</v>
      </c>
      <c r="H54" s="2" t="s">
        <v>20</v>
      </c>
      <c r="I54" s="2" t="s">
        <v>20</v>
      </c>
      <c r="J54" s="2" t="s">
        <v>20</v>
      </c>
      <c r="K54" s="3">
        <v>1</v>
      </c>
      <c r="L54" s="2" t="s">
        <v>22</v>
      </c>
      <c r="M54" s="2" t="s">
        <v>46</v>
      </c>
      <c r="N54" s="2" t="s">
        <v>37</v>
      </c>
      <c r="O54" s="2" t="s">
        <v>24</v>
      </c>
      <c r="P54" s="2" t="s">
        <v>28</v>
      </c>
      <c r="Q54" s="2"/>
      <c r="R54" s="3">
        <v>118</v>
      </c>
      <c r="S54" s="3">
        <v>118</v>
      </c>
      <c r="T54" s="3">
        <v>197</v>
      </c>
      <c r="U54" s="3">
        <v>1</v>
      </c>
      <c r="V54" s="3">
        <f t="shared" si="0"/>
        <v>118.19999999999999</v>
      </c>
      <c r="W54" s="3">
        <f t="shared" si="1"/>
        <v>59.898477157360411</v>
      </c>
      <c r="X54" s="3">
        <f t="shared" si="2"/>
        <v>59.898477157360411</v>
      </c>
      <c r="Y54" s="2"/>
    </row>
    <row r="55" spans="1:25" ht="18" x14ac:dyDescent="0.45">
      <c r="A55" s="3">
        <v>5</v>
      </c>
      <c r="B55" s="3">
        <v>53</v>
      </c>
      <c r="C55" s="2" t="s">
        <v>17</v>
      </c>
      <c r="D55" s="3">
        <v>4</v>
      </c>
      <c r="E55" s="2" t="s">
        <v>49</v>
      </c>
      <c r="F55" s="2" t="s">
        <v>30</v>
      </c>
      <c r="G55" s="2" t="s">
        <v>18</v>
      </c>
      <c r="H55" s="2" t="s">
        <v>19</v>
      </c>
      <c r="I55" s="2" t="s">
        <v>20</v>
      </c>
      <c r="J55" s="2" t="s">
        <v>20</v>
      </c>
      <c r="K55" s="3">
        <v>0</v>
      </c>
      <c r="L55" s="2" t="s">
        <v>22</v>
      </c>
      <c r="M55" s="2" t="s">
        <v>36</v>
      </c>
      <c r="N55" s="2" t="s">
        <v>37</v>
      </c>
      <c r="O55" s="2" t="s">
        <v>24</v>
      </c>
      <c r="P55" s="2" t="s">
        <v>26</v>
      </c>
      <c r="Q55" s="2"/>
      <c r="R55" s="3">
        <v>0</v>
      </c>
      <c r="S55" s="3">
        <f>T55*D55</f>
        <v>744</v>
      </c>
      <c r="T55" s="3">
        <v>186</v>
      </c>
      <c r="U55" s="3">
        <v>1</v>
      </c>
      <c r="V55" s="3">
        <f t="shared" si="0"/>
        <v>111.6</v>
      </c>
      <c r="W55" s="3">
        <f t="shared" si="1"/>
        <v>400</v>
      </c>
      <c r="X55" s="3">
        <f t="shared" si="2"/>
        <v>0</v>
      </c>
      <c r="Y55" s="2"/>
    </row>
    <row r="56" spans="1:25" ht="18" x14ac:dyDescent="0.45">
      <c r="A56" s="3">
        <v>5</v>
      </c>
      <c r="B56" s="3">
        <v>54</v>
      </c>
      <c r="C56" s="2" t="s">
        <v>17</v>
      </c>
      <c r="D56" s="3">
        <v>3</v>
      </c>
      <c r="E56" s="2" t="s">
        <v>18</v>
      </c>
      <c r="F56" s="2" t="s">
        <v>21</v>
      </c>
      <c r="G56" s="2" t="s">
        <v>21</v>
      </c>
      <c r="H56" s="2" t="s">
        <v>20</v>
      </c>
      <c r="I56" s="2" t="s">
        <v>20</v>
      </c>
      <c r="J56" s="2" t="s">
        <v>20</v>
      </c>
      <c r="K56" s="3">
        <v>2</v>
      </c>
      <c r="L56" s="2" t="s">
        <v>22</v>
      </c>
      <c r="M56" s="2" t="s">
        <v>36</v>
      </c>
      <c r="N56" s="2" t="s">
        <v>23</v>
      </c>
      <c r="O56" s="2" t="s">
        <v>24</v>
      </c>
      <c r="P56" s="2" t="s">
        <v>27</v>
      </c>
      <c r="Q56" s="2"/>
      <c r="R56" s="3">
        <f>2*T56</f>
        <v>116</v>
      </c>
      <c r="S56" s="3">
        <f>T56*D56</f>
        <v>174</v>
      </c>
      <c r="T56" s="3">
        <v>58</v>
      </c>
      <c r="U56" s="3">
        <v>0</v>
      </c>
      <c r="V56" s="3">
        <f t="shared" si="0"/>
        <v>34.799999999999997</v>
      </c>
      <c r="W56" s="3">
        <f t="shared" si="1"/>
        <v>300</v>
      </c>
      <c r="X56" s="3">
        <f t="shared" si="2"/>
        <v>200</v>
      </c>
      <c r="Y56" s="2"/>
    </row>
    <row r="57" spans="1:25" ht="18" x14ac:dyDescent="0.45">
      <c r="A57" s="3">
        <v>5</v>
      </c>
      <c r="B57" s="3">
        <v>55</v>
      </c>
      <c r="C57" s="2" t="s">
        <v>29</v>
      </c>
      <c r="D57" s="3">
        <v>2</v>
      </c>
      <c r="E57" s="2" t="s">
        <v>29</v>
      </c>
      <c r="F57" s="2" t="s">
        <v>29</v>
      </c>
      <c r="G57" s="2" t="s">
        <v>20</v>
      </c>
      <c r="H57" s="2" t="s">
        <v>20</v>
      </c>
      <c r="I57" s="2" t="s">
        <v>20</v>
      </c>
      <c r="J57" s="2" t="s">
        <v>20</v>
      </c>
      <c r="K57" s="3">
        <v>0</v>
      </c>
      <c r="L57" s="2" t="s">
        <v>22</v>
      </c>
      <c r="M57" s="2" t="s">
        <v>36</v>
      </c>
      <c r="N57" s="2" t="s">
        <v>37</v>
      </c>
      <c r="O57" s="2" t="s">
        <v>24</v>
      </c>
      <c r="P57" s="2" t="s">
        <v>28</v>
      </c>
      <c r="Q57" s="2"/>
      <c r="R57" s="3">
        <v>0</v>
      </c>
      <c r="S57" s="3">
        <f>2*V57</f>
        <v>2040</v>
      </c>
      <c r="T57" s="3">
        <v>1700</v>
      </c>
      <c r="U57" s="3">
        <v>5</v>
      </c>
      <c r="V57" s="3">
        <f t="shared" si="0"/>
        <v>1020</v>
      </c>
      <c r="W57" s="3">
        <f t="shared" si="1"/>
        <v>120</v>
      </c>
      <c r="X57" s="3">
        <f t="shared" si="2"/>
        <v>0</v>
      </c>
      <c r="Y57" s="2"/>
    </row>
    <row r="58" spans="1:25" ht="18" x14ac:dyDescent="0.45">
      <c r="A58" s="3">
        <v>5</v>
      </c>
      <c r="B58" s="3">
        <v>56</v>
      </c>
      <c r="C58" s="2" t="s">
        <v>17</v>
      </c>
      <c r="D58" s="3">
        <v>3</v>
      </c>
      <c r="E58" s="2" t="s">
        <v>18</v>
      </c>
      <c r="F58" s="2" t="s">
        <v>21</v>
      </c>
      <c r="G58" s="2" t="s">
        <v>21</v>
      </c>
      <c r="H58" s="2" t="s">
        <v>20</v>
      </c>
      <c r="I58" s="2" t="s">
        <v>20</v>
      </c>
      <c r="J58" s="2" t="s">
        <v>20</v>
      </c>
      <c r="K58" s="3">
        <v>2</v>
      </c>
      <c r="L58" s="2" t="s">
        <v>22</v>
      </c>
      <c r="M58" s="2" t="s">
        <v>36</v>
      </c>
      <c r="N58" s="2" t="s">
        <v>23</v>
      </c>
      <c r="O58" s="2" t="s">
        <v>24</v>
      </c>
      <c r="P58" s="2" t="s">
        <v>26</v>
      </c>
      <c r="Q58" s="2"/>
      <c r="R58" s="3">
        <f>2*T58</f>
        <v>144</v>
      </c>
      <c r="S58" s="3">
        <f>T58*D58</f>
        <v>216</v>
      </c>
      <c r="T58" s="3">
        <v>72</v>
      </c>
      <c r="U58" s="3">
        <v>0</v>
      </c>
      <c r="V58" s="3">
        <f t="shared" si="0"/>
        <v>43.199999999999996</v>
      </c>
      <c r="W58" s="3">
        <f t="shared" si="1"/>
        <v>300</v>
      </c>
      <c r="X58" s="3">
        <f t="shared" si="2"/>
        <v>200</v>
      </c>
      <c r="Y58" s="2"/>
    </row>
    <row r="59" spans="1:25" ht="18" x14ac:dyDescent="0.45">
      <c r="A59" s="3">
        <v>5</v>
      </c>
      <c r="B59" s="3">
        <v>57</v>
      </c>
      <c r="C59" s="2" t="s">
        <v>57</v>
      </c>
      <c r="D59" s="3">
        <v>1</v>
      </c>
      <c r="E59" s="2" t="s">
        <v>57</v>
      </c>
      <c r="F59" s="2" t="s">
        <v>20</v>
      </c>
      <c r="G59" s="2" t="s">
        <v>20</v>
      </c>
      <c r="H59" s="2" t="s">
        <v>20</v>
      </c>
      <c r="I59" s="2" t="s">
        <v>20</v>
      </c>
      <c r="J59" s="2" t="s">
        <v>20</v>
      </c>
      <c r="K59" s="3">
        <v>0</v>
      </c>
      <c r="L59" s="2" t="s">
        <v>22</v>
      </c>
      <c r="M59" s="2" t="s">
        <v>36</v>
      </c>
      <c r="N59" s="2" t="s">
        <v>23</v>
      </c>
      <c r="O59" s="2" t="s">
        <v>38</v>
      </c>
      <c r="P59" s="2" t="s">
        <v>26</v>
      </c>
      <c r="Q59" s="2"/>
      <c r="R59" s="3">
        <v>0</v>
      </c>
      <c r="S59" s="3">
        <v>280</v>
      </c>
      <c r="T59" s="3">
        <v>280</v>
      </c>
      <c r="U59" s="3">
        <v>2</v>
      </c>
      <c r="V59" s="3">
        <f t="shared" si="0"/>
        <v>168</v>
      </c>
      <c r="W59" s="3">
        <f t="shared" si="1"/>
        <v>100</v>
      </c>
      <c r="X59" s="3">
        <f t="shared" si="2"/>
        <v>0</v>
      </c>
      <c r="Y59" s="2"/>
    </row>
    <row r="60" spans="1:25" ht="18" x14ac:dyDescent="0.45">
      <c r="A60" s="3">
        <v>5</v>
      </c>
      <c r="B60" s="3">
        <v>58</v>
      </c>
      <c r="C60" s="2" t="s">
        <v>56</v>
      </c>
      <c r="D60" s="3">
        <v>2</v>
      </c>
      <c r="E60" s="2" t="s">
        <v>56</v>
      </c>
      <c r="F60" s="2" t="s">
        <v>20</v>
      </c>
      <c r="G60" s="2" t="s">
        <v>20</v>
      </c>
      <c r="H60" s="2" t="s">
        <v>20</v>
      </c>
      <c r="I60" s="2" t="s">
        <v>20</v>
      </c>
      <c r="J60" s="2" t="s">
        <v>20</v>
      </c>
      <c r="K60" s="3">
        <v>1</v>
      </c>
      <c r="L60" s="2" t="s">
        <v>22</v>
      </c>
      <c r="M60" s="2" t="s">
        <v>36</v>
      </c>
      <c r="N60" s="2" t="s">
        <v>23</v>
      </c>
      <c r="O60" s="2" t="s">
        <v>38</v>
      </c>
      <c r="P60" s="2" t="s">
        <v>28</v>
      </c>
      <c r="Q60" s="2"/>
      <c r="R60" s="3">
        <v>0</v>
      </c>
      <c r="S60" s="3">
        <f>2*V60</f>
        <v>492</v>
      </c>
      <c r="T60" s="3">
        <v>410</v>
      </c>
      <c r="U60" s="3">
        <v>4</v>
      </c>
      <c r="V60" s="3">
        <f t="shared" si="0"/>
        <v>246</v>
      </c>
      <c r="W60" s="3">
        <f t="shared" si="1"/>
        <v>120</v>
      </c>
      <c r="X60" s="3">
        <f t="shared" si="2"/>
        <v>0</v>
      </c>
      <c r="Y60" s="2" t="s">
        <v>45</v>
      </c>
    </row>
    <row r="61" spans="1:25" ht="18" x14ac:dyDescent="0.45">
      <c r="A61" s="3">
        <v>5</v>
      </c>
      <c r="B61" s="3">
        <v>59</v>
      </c>
      <c r="C61" s="2" t="s">
        <v>21</v>
      </c>
      <c r="D61" s="3">
        <v>2</v>
      </c>
      <c r="E61" s="2" t="s">
        <v>21</v>
      </c>
      <c r="F61" s="2" t="s">
        <v>21</v>
      </c>
      <c r="G61" s="2" t="s">
        <v>20</v>
      </c>
      <c r="H61" s="2" t="s">
        <v>20</v>
      </c>
      <c r="I61" s="2" t="s">
        <v>20</v>
      </c>
      <c r="J61" s="2" t="s">
        <v>20</v>
      </c>
      <c r="K61" s="3">
        <v>2</v>
      </c>
      <c r="L61" s="2" t="s">
        <v>22</v>
      </c>
      <c r="M61" s="2" t="s">
        <v>36</v>
      </c>
      <c r="N61" s="2" t="s">
        <v>23</v>
      </c>
      <c r="O61" s="2" t="s">
        <v>24</v>
      </c>
      <c r="P61" s="2" t="s">
        <v>28</v>
      </c>
      <c r="Q61" s="2"/>
      <c r="R61" s="3">
        <v>238</v>
      </c>
      <c r="S61" s="3">
        <v>238</v>
      </c>
      <c r="T61" s="3">
        <v>198</v>
      </c>
      <c r="U61" s="3">
        <v>1</v>
      </c>
      <c r="V61" s="3">
        <f t="shared" si="0"/>
        <v>118.8</v>
      </c>
      <c r="W61" s="3">
        <f t="shared" si="1"/>
        <v>120.20202020202019</v>
      </c>
      <c r="X61" s="3">
        <f t="shared" si="2"/>
        <v>120.20202020202019</v>
      </c>
      <c r="Y61" s="2"/>
    </row>
    <row r="62" spans="1:25" ht="18" x14ac:dyDescent="0.45">
      <c r="A62" s="3">
        <v>5</v>
      </c>
      <c r="B62" s="3">
        <v>60</v>
      </c>
      <c r="C62" s="2" t="s">
        <v>21</v>
      </c>
      <c r="D62" s="3">
        <v>2</v>
      </c>
      <c r="E62" s="2" t="s">
        <v>21</v>
      </c>
      <c r="F62" s="2" t="s">
        <v>21</v>
      </c>
      <c r="G62" s="2" t="s">
        <v>20</v>
      </c>
      <c r="H62" s="2" t="s">
        <v>20</v>
      </c>
      <c r="I62" s="2" t="s">
        <v>20</v>
      </c>
      <c r="J62" s="2" t="s">
        <v>20</v>
      </c>
      <c r="K62" s="3">
        <v>2</v>
      </c>
      <c r="L62" s="2" t="s">
        <v>35</v>
      </c>
      <c r="M62" s="2" t="s">
        <v>46</v>
      </c>
      <c r="N62" s="2" t="s">
        <v>23</v>
      </c>
      <c r="O62" s="2" t="s">
        <v>38</v>
      </c>
      <c r="P62" s="2" t="s">
        <v>28</v>
      </c>
      <c r="Q62" s="2"/>
      <c r="R62" s="3">
        <v>166</v>
      </c>
      <c r="S62" s="3">
        <v>166</v>
      </c>
      <c r="T62" s="3">
        <v>138</v>
      </c>
      <c r="U62" s="3">
        <v>1</v>
      </c>
      <c r="V62" s="3">
        <f t="shared" si="0"/>
        <v>82.8</v>
      </c>
      <c r="W62" s="3">
        <f t="shared" si="1"/>
        <v>120.28985507246377</v>
      </c>
      <c r="X62" s="3">
        <f t="shared" si="2"/>
        <v>120.28985507246377</v>
      </c>
      <c r="Y62" s="2"/>
    </row>
    <row r="63" spans="1:25" ht="18" x14ac:dyDescent="0.45">
      <c r="A63" s="3">
        <v>5</v>
      </c>
      <c r="B63" s="3">
        <v>61</v>
      </c>
      <c r="C63" s="2" t="s">
        <v>21</v>
      </c>
      <c r="D63" s="3">
        <v>2</v>
      </c>
      <c r="E63" s="2" t="s">
        <v>21</v>
      </c>
      <c r="F63" s="2" t="s">
        <v>21</v>
      </c>
      <c r="G63" s="2" t="s">
        <v>20</v>
      </c>
      <c r="H63" s="2" t="s">
        <v>20</v>
      </c>
      <c r="I63" s="2" t="s">
        <v>20</v>
      </c>
      <c r="J63" s="2" t="s">
        <v>20</v>
      </c>
      <c r="K63" s="3">
        <v>2</v>
      </c>
      <c r="L63" s="2" t="s">
        <v>35</v>
      </c>
      <c r="M63" s="2" t="s">
        <v>46</v>
      </c>
      <c r="N63" s="2" t="s">
        <v>23</v>
      </c>
      <c r="O63" s="2" t="s">
        <v>38</v>
      </c>
      <c r="P63" s="2" t="s">
        <v>28</v>
      </c>
      <c r="Q63" s="2"/>
      <c r="R63" s="3">
        <v>208</v>
      </c>
      <c r="S63" s="3">
        <v>208</v>
      </c>
      <c r="T63" s="3">
        <v>173</v>
      </c>
      <c r="U63" s="3">
        <v>1</v>
      </c>
      <c r="V63" s="3">
        <f t="shared" si="0"/>
        <v>103.8</v>
      </c>
      <c r="W63" s="3">
        <f t="shared" si="1"/>
        <v>120.23121387283237</v>
      </c>
      <c r="X63" s="3">
        <f t="shared" si="2"/>
        <v>120.23121387283237</v>
      </c>
      <c r="Y63" s="2"/>
    </row>
    <row r="64" spans="1:25" ht="18" x14ac:dyDescent="0.45">
      <c r="A64" s="3">
        <v>5</v>
      </c>
      <c r="B64" s="3">
        <v>62</v>
      </c>
      <c r="C64" s="2" t="s">
        <v>21</v>
      </c>
      <c r="D64" s="3">
        <v>1</v>
      </c>
      <c r="E64" s="2" t="s">
        <v>21</v>
      </c>
      <c r="F64" s="2" t="s">
        <v>20</v>
      </c>
      <c r="G64" s="2" t="s">
        <v>20</v>
      </c>
      <c r="H64" s="2" t="s">
        <v>20</v>
      </c>
      <c r="I64" s="2" t="s">
        <v>20</v>
      </c>
      <c r="J64" s="2" t="s">
        <v>20</v>
      </c>
      <c r="K64" s="3">
        <v>1</v>
      </c>
      <c r="L64" s="2" t="s">
        <v>35</v>
      </c>
      <c r="M64" s="2" t="s">
        <v>46</v>
      </c>
      <c r="N64" s="2" t="s">
        <v>23</v>
      </c>
      <c r="O64" s="2" t="s">
        <v>38</v>
      </c>
      <c r="P64" s="2" t="s">
        <v>26</v>
      </c>
      <c r="Q64" s="2"/>
      <c r="R64" s="3">
        <v>182</v>
      </c>
      <c r="S64" s="3">
        <v>182</v>
      </c>
      <c r="T64" s="3">
        <v>304</v>
      </c>
      <c r="U64" s="3">
        <v>3</v>
      </c>
      <c r="V64" s="3">
        <f t="shared" si="0"/>
        <v>182.4</v>
      </c>
      <c r="W64" s="3">
        <f t="shared" si="1"/>
        <v>59.868421052631582</v>
      </c>
      <c r="X64" s="3">
        <f t="shared" si="2"/>
        <v>59.868421052631582</v>
      </c>
      <c r="Y64" s="2"/>
    </row>
    <row r="65" spans="1:25" ht="18" x14ac:dyDescent="0.45">
      <c r="A65" s="3">
        <v>5</v>
      </c>
      <c r="B65" s="3">
        <v>63</v>
      </c>
      <c r="C65" s="2" t="s">
        <v>21</v>
      </c>
      <c r="D65" s="3">
        <v>1</v>
      </c>
      <c r="E65" s="2" t="s">
        <v>21</v>
      </c>
      <c r="F65" s="2" t="s">
        <v>20</v>
      </c>
      <c r="G65" s="2" t="s">
        <v>20</v>
      </c>
      <c r="H65" s="2" t="s">
        <v>20</v>
      </c>
      <c r="I65" s="2" t="s">
        <v>20</v>
      </c>
      <c r="J65" s="2" t="s">
        <v>20</v>
      </c>
      <c r="K65" s="3">
        <v>1</v>
      </c>
      <c r="L65" s="2" t="s">
        <v>35</v>
      </c>
      <c r="M65" s="2" t="s">
        <v>46</v>
      </c>
      <c r="N65" s="2" t="s">
        <v>23</v>
      </c>
      <c r="O65" s="2" t="s">
        <v>38</v>
      </c>
      <c r="P65" s="2" t="s">
        <v>26</v>
      </c>
      <c r="Q65" s="2"/>
      <c r="R65" s="3">
        <v>79</v>
      </c>
      <c r="S65" s="3">
        <v>79</v>
      </c>
      <c r="T65" s="3">
        <v>131</v>
      </c>
      <c r="U65" s="3">
        <v>1</v>
      </c>
      <c r="V65" s="3">
        <f t="shared" si="0"/>
        <v>78.599999999999994</v>
      </c>
      <c r="W65" s="3">
        <f t="shared" si="1"/>
        <v>60.305343511450381</v>
      </c>
      <c r="X65" s="3">
        <f t="shared" si="2"/>
        <v>60.305343511450381</v>
      </c>
      <c r="Y65" s="2"/>
    </row>
    <row r="66" spans="1:25" ht="18" x14ac:dyDescent="0.45">
      <c r="A66" s="3">
        <v>5</v>
      </c>
      <c r="B66" s="3">
        <v>64</v>
      </c>
      <c r="C66" s="2" t="s">
        <v>21</v>
      </c>
      <c r="D66" s="3">
        <v>1</v>
      </c>
      <c r="E66" s="2" t="s">
        <v>21</v>
      </c>
      <c r="F66" s="2" t="s">
        <v>20</v>
      </c>
      <c r="G66" s="2" t="s">
        <v>20</v>
      </c>
      <c r="H66" s="2" t="s">
        <v>20</v>
      </c>
      <c r="I66" s="2" t="s">
        <v>20</v>
      </c>
      <c r="J66" s="2" t="s">
        <v>20</v>
      </c>
      <c r="K66" s="3">
        <v>1</v>
      </c>
      <c r="L66" s="2" t="s">
        <v>42</v>
      </c>
      <c r="M66" s="2" t="s">
        <v>46</v>
      </c>
      <c r="N66" s="2" t="s">
        <v>23</v>
      </c>
      <c r="O66" s="2" t="s">
        <v>38</v>
      </c>
      <c r="P66" s="2" t="s">
        <v>28</v>
      </c>
      <c r="Q66" s="2"/>
      <c r="R66" s="3">
        <v>85</v>
      </c>
      <c r="S66" s="3">
        <v>85</v>
      </c>
      <c r="T66" s="3">
        <v>141</v>
      </c>
      <c r="U66" s="3">
        <v>1</v>
      </c>
      <c r="V66" s="3">
        <f t="shared" si="0"/>
        <v>84.6</v>
      </c>
      <c r="W66" s="3">
        <f t="shared" si="1"/>
        <v>60.283687943262407</v>
      </c>
      <c r="X66" s="3">
        <f t="shared" si="2"/>
        <v>60.283687943262407</v>
      </c>
      <c r="Y66" s="2"/>
    </row>
    <row r="67" spans="1:25" ht="18" x14ac:dyDescent="0.45">
      <c r="A67" s="3">
        <v>5</v>
      </c>
      <c r="B67" s="3">
        <v>65</v>
      </c>
      <c r="C67" s="2" t="s">
        <v>21</v>
      </c>
      <c r="D67" s="3">
        <v>1</v>
      </c>
      <c r="E67" s="2" t="s">
        <v>21</v>
      </c>
      <c r="F67" s="2" t="s">
        <v>20</v>
      </c>
      <c r="G67" s="2" t="s">
        <v>20</v>
      </c>
      <c r="H67" s="2" t="s">
        <v>20</v>
      </c>
      <c r="I67" s="2" t="s">
        <v>20</v>
      </c>
      <c r="J67" s="2" t="s">
        <v>20</v>
      </c>
      <c r="K67" s="3">
        <v>1</v>
      </c>
      <c r="L67" s="2" t="s">
        <v>42</v>
      </c>
      <c r="M67" s="2" t="s">
        <v>46</v>
      </c>
      <c r="N67" s="2" t="s">
        <v>23</v>
      </c>
      <c r="O67" s="2" t="s">
        <v>38</v>
      </c>
      <c r="P67" s="2" t="s">
        <v>28</v>
      </c>
      <c r="Q67" s="2"/>
      <c r="R67" s="3">
        <v>500</v>
      </c>
      <c r="S67" s="3">
        <v>500</v>
      </c>
      <c r="T67" s="3">
        <v>834</v>
      </c>
      <c r="U67" s="3">
        <v>5</v>
      </c>
      <c r="V67" s="3">
        <f t="shared" si="0"/>
        <v>500.4</v>
      </c>
      <c r="W67" s="3">
        <f t="shared" si="1"/>
        <v>59.95203836930456</v>
      </c>
      <c r="X67" s="3">
        <f t="shared" si="2"/>
        <v>59.95203836930456</v>
      </c>
      <c r="Y67" s="2"/>
    </row>
    <row r="68" spans="1:25" ht="18.75" customHeight="1" x14ac:dyDescent="0.45">
      <c r="A68" s="3">
        <v>5</v>
      </c>
      <c r="B68" s="3">
        <v>66</v>
      </c>
      <c r="C68" s="2" t="s">
        <v>42</v>
      </c>
      <c r="D68" s="3">
        <v>1</v>
      </c>
      <c r="E68" s="2" t="s">
        <v>42</v>
      </c>
      <c r="F68" s="2" t="s">
        <v>20</v>
      </c>
      <c r="G68" s="2" t="s">
        <v>20</v>
      </c>
      <c r="H68" s="2" t="s">
        <v>20</v>
      </c>
      <c r="I68" s="2" t="s">
        <v>20</v>
      </c>
      <c r="J68" s="2" t="s">
        <v>20</v>
      </c>
      <c r="K68" s="3">
        <v>0</v>
      </c>
      <c r="L68" s="2" t="s">
        <v>42</v>
      </c>
      <c r="M68" s="2" t="s">
        <v>46</v>
      </c>
      <c r="N68" s="2" t="s">
        <v>47</v>
      </c>
      <c r="O68" s="2" t="s">
        <v>38</v>
      </c>
      <c r="P68" s="2" t="s">
        <v>28</v>
      </c>
      <c r="Q68" s="2"/>
      <c r="R68" s="3">
        <v>637</v>
      </c>
      <c r="S68" s="3">
        <v>637</v>
      </c>
      <c r="T68" s="3">
        <v>1061</v>
      </c>
      <c r="U68" s="3">
        <v>5</v>
      </c>
      <c r="V68" s="3">
        <f t="shared" ref="V68:V116" si="4">T68*0.6</f>
        <v>636.6</v>
      </c>
      <c r="W68" s="3">
        <f t="shared" ref="W68:W116" si="5">S68/T68*100</f>
        <v>60.037700282752112</v>
      </c>
      <c r="X68" s="3">
        <f t="shared" ref="X68:X116" si="6">R68/T68*100</f>
        <v>60.037700282752112</v>
      </c>
      <c r="Y68" s="2"/>
    </row>
    <row r="69" spans="1:25" ht="18" x14ac:dyDescent="0.45">
      <c r="A69" s="3">
        <v>5</v>
      </c>
      <c r="B69" s="3">
        <v>67</v>
      </c>
      <c r="C69" s="2" t="s">
        <v>21</v>
      </c>
      <c r="D69" s="3">
        <v>1</v>
      </c>
      <c r="E69" s="2" t="s">
        <v>21</v>
      </c>
      <c r="F69" s="2" t="s">
        <v>20</v>
      </c>
      <c r="G69" s="2" t="s">
        <v>20</v>
      </c>
      <c r="H69" s="2" t="s">
        <v>20</v>
      </c>
      <c r="I69" s="2" t="s">
        <v>20</v>
      </c>
      <c r="J69" s="2" t="s">
        <v>20</v>
      </c>
      <c r="K69" s="3">
        <v>1</v>
      </c>
      <c r="L69" s="2" t="s">
        <v>22</v>
      </c>
      <c r="M69" s="2" t="s">
        <v>46</v>
      </c>
      <c r="N69" s="2" t="s">
        <v>23</v>
      </c>
      <c r="O69" s="2" t="s">
        <v>38</v>
      </c>
      <c r="P69" s="2" t="s">
        <v>28</v>
      </c>
      <c r="Q69" s="2"/>
      <c r="R69" s="3">
        <v>113</v>
      </c>
      <c r="S69" s="3">
        <v>113</v>
      </c>
      <c r="T69" s="3">
        <v>188</v>
      </c>
      <c r="U69" s="3">
        <v>1</v>
      </c>
      <c r="V69" s="3">
        <f t="shared" si="4"/>
        <v>112.8</v>
      </c>
      <c r="W69" s="3">
        <f t="shared" si="5"/>
        <v>60.106382978723403</v>
      </c>
      <c r="X69" s="3">
        <f t="shared" si="6"/>
        <v>60.106382978723403</v>
      </c>
      <c r="Y69" s="2"/>
    </row>
    <row r="70" spans="1:25" ht="18" x14ac:dyDescent="0.45">
      <c r="A70" s="3">
        <v>5</v>
      </c>
      <c r="B70" s="3">
        <v>68</v>
      </c>
      <c r="C70" s="2" t="s">
        <v>21</v>
      </c>
      <c r="D70" s="3">
        <v>1</v>
      </c>
      <c r="E70" s="2" t="s">
        <v>21</v>
      </c>
      <c r="F70" s="2" t="s">
        <v>20</v>
      </c>
      <c r="G70" s="2" t="s">
        <v>20</v>
      </c>
      <c r="H70" s="2" t="s">
        <v>20</v>
      </c>
      <c r="I70" s="2" t="s">
        <v>20</v>
      </c>
      <c r="J70" s="2" t="s">
        <v>20</v>
      </c>
      <c r="K70" s="3">
        <v>1</v>
      </c>
      <c r="L70" s="2" t="s">
        <v>35</v>
      </c>
      <c r="M70" s="2" t="s">
        <v>46</v>
      </c>
      <c r="N70" s="2" t="s">
        <v>23</v>
      </c>
      <c r="O70" s="2" t="s">
        <v>38</v>
      </c>
      <c r="P70" s="2" t="s">
        <v>28</v>
      </c>
      <c r="Q70" s="2"/>
      <c r="R70" s="3">
        <v>211</v>
      </c>
      <c r="S70" s="3">
        <v>211</v>
      </c>
      <c r="T70" s="3">
        <v>352</v>
      </c>
      <c r="U70" s="3">
        <v>3</v>
      </c>
      <c r="V70" s="3">
        <f t="shared" si="4"/>
        <v>211.2</v>
      </c>
      <c r="W70" s="3">
        <f t="shared" si="5"/>
        <v>59.94318181818182</v>
      </c>
      <c r="X70" s="3">
        <f t="shared" si="6"/>
        <v>59.94318181818182</v>
      </c>
      <c r="Y70" s="2"/>
    </row>
    <row r="71" spans="1:25" ht="18" x14ac:dyDescent="0.45">
      <c r="A71" s="3">
        <v>5</v>
      </c>
      <c r="B71" s="3">
        <v>69</v>
      </c>
      <c r="C71" s="2" t="s">
        <v>21</v>
      </c>
      <c r="D71" s="3">
        <v>1</v>
      </c>
      <c r="E71" s="2" t="s">
        <v>21</v>
      </c>
      <c r="F71" s="2" t="s">
        <v>20</v>
      </c>
      <c r="G71" s="2" t="s">
        <v>20</v>
      </c>
      <c r="H71" s="2" t="s">
        <v>20</v>
      </c>
      <c r="I71" s="2" t="s">
        <v>20</v>
      </c>
      <c r="J71" s="2" t="s">
        <v>20</v>
      </c>
      <c r="K71" s="3">
        <v>1</v>
      </c>
      <c r="L71" s="2" t="s">
        <v>35</v>
      </c>
      <c r="M71" s="2" t="s">
        <v>46</v>
      </c>
      <c r="N71" s="2" t="s">
        <v>23</v>
      </c>
      <c r="O71" s="2" t="s">
        <v>38</v>
      </c>
      <c r="P71" s="2" t="s">
        <v>28</v>
      </c>
      <c r="Q71" s="2"/>
      <c r="R71" s="3">
        <v>152</v>
      </c>
      <c r="S71" s="3">
        <v>152</v>
      </c>
      <c r="T71" s="3">
        <v>253</v>
      </c>
      <c r="U71" s="3">
        <v>2</v>
      </c>
      <c r="V71" s="3">
        <f t="shared" si="4"/>
        <v>151.79999999999998</v>
      </c>
      <c r="W71" s="3">
        <f t="shared" si="5"/>
        <v>60.079051383399204</v>
      </c>
      <c r="X71" s="3">
        <f t="shared" si="6"/>
        <v>60.079051383399204</v>
      </c>
      <c r="Y71" s="2"/>
    </row>
    <row r="72" spans="1:25" ht="18" x14ac:dyDescent="0.45">
      <c r="A72" s="3">
        <v>5</v>
      </c>
      <c r="B72" s="3">
        <v>70</v>
      </c>
      <c r="C72" s="2" t="s">
        <v>21</v>
      </c>
      <c r="D72" s="3">
        <v>1</v>
      </c>
      <c r="E72" s="2" t="s">
        <v>21</v>
      </c>
      <c r="F72" s="2" t="s">
        <v>20</v>
      </c>
      <c r="G72" s="2" t="s">
        <v>20</v>
      </c>
      <c r="H72" s="2" t="s">
        <v>20</v>
      </c>
      <c r="I72" s="2" t="s">
        <v>20</v>
      </c>
      <c r="J72" s="2" t="s">
        <v>20</v>
      </c>
      <c r="K72" s="3">
        <v>1</v>
      </c>
      <c r="L72" s="2" t="s">
        <v>22</v>
      </c>
      <c r="M72" s="2" t="s">
        <v>46</v>
      </c>
      <c r="N72" s="2" t="s">
        <v>23</v>
      </c>
      <c r="O72" s="2" t="s">
        <v>38</v>
      </c>
      <c r="P72" s="2" t="s">
        <v>28</v>
      </c>
      <c r="Q72" s="2"/>
      <c r="R72" s="3">
        <v>130</v>
      </c>
      <c r="S72" s="3">
        <v>130</v>
      </c>
      <c r="T72" s="3">
        <v>216</v>
      </c>
      <c r="U72" s="3">
        <v>2</v>
      </c>
      <c r="V72" s="3">
        <f t="shared" si="4"/>
        <v>129.6</v>
      </c>
      <c r="W72" s="3">
        <f t="shared" si="5"/>
        <v>60.185185185185183</v>
      </c>
      <c r="X72" s="3">
        <f t="shared" si="6"/>
        <v>60.185185185185183</v>
      </c>
      <c r="Y72" s="2"/>
    </row>
    <row r="73" spans="1:25" ht="18" x14ac:dyDescent="0.45">
      <c r="A73" s="3">
        <v>5</v>
      </c>
      <c r="B73" s="3">
        <v>71</v>
      </c>
      <c r="C73" s="2" t="s">
        <v>21</v>
      </c>
      <c r="D73" s="3">
        <v>1</v>
      </c>
      <c r="E73" s="2" t="s">
        <v>21</v>
      </c>
      <c r="F73" s="2" t="s">
        <v>20</v>
      </c>
      <c r="G73" s="2" t="s">
        <v>20</v>
      </c>
      <c r="H73" s="2" t="s">
        <v>20</v>
      </c>
      <c r="I73" s="2" t="s">
        <v>20</v>
      </c>
      <c r="J73" s="2" t="s">
        <v>20</v>
      </c>
      <c r="K73" s="3">
        <v>1</v>
      </c>
      <c r="L73" s="2" t="s">
        <v>22</v>
      </c>
      <c r="M73" s="2" t="s">
        <v>46</v>
      </c>
      <c r="N73" s="2" t="s">
        <v>23</v>
      </c>
      <c r="O73" s="2" t="s">
        <v>24</v>
      </c>
      <c r="P73" s="2" t="s">
        <v>28</v>
      </c>
      <c r="Q73" s="2"/>
      <c r="R73" s="3">
        <v>93</v>
      </c>
      <c r="S73" s="3">
        <v>93</v>
      </c>
      <c r="T73" s="3">
        <v>155</v>
      </c>
      <c r="U73" s="3">
        <v>1</v>
      </c>
      <c r="V73" s="3">
        <f t="shared" si="4"/>
        <v>93</v>
      </c>
      <c r="W73" s="3">
        <f t="shared" si="5"/>
        <v>60</v>
      </c>
      <c r="X73" s="3">
        <f t="shared" si="6"/>
        <v>60</v>
      </c>
      <c r="Y73" s="2"/>
    </row>
    <row r="74" spans="1:25" ht="18" x14ac:dyDescent="0.45">
      <c r="A74" s="3">
        <v>5</v>
      </c>
      <c r="B74" s="3">
        <v>72</v>
      </c>
      <c r="C74" s="2" t="s">
        <v>21</v>
      </c>
      <c r="D74" s="3">
        <v>3</v>
      </c>
      <c r="E74" s="2" t="s">
        <v>21</v>
      </c>
      <c r="F74" s="2" t="s">
        <v>21</v>
      </c>
      <c r="G74" s="2" t="s">
        <v>21</v>
      </c>
      <c r="H74" s="2" t="s">
        <v>20</v>
      </c>
      <c r="I74" s="2" t="s">
        <v>20</v>
      </c>
      <c r="J74" s="2" t="s">
        <v>20</v>
      </c>
      <c r="K74" s="3">
        <v>3</v>
      </c>
      <c r="L74" s="2" t="s">
        <v>22</v>
      </c>
      <c r="M74" s="2" t="s">
        <v>36</v>
      </c>
      <c r="N74" s="2" t="s">
        <v>23</v>
      </c>
      <c r="O74" s="2" t="s">
        <v>24</v>
      </c>
      <c r="P74" s="2" t="s">
        <v>28</v>
      </c>
      <c r="Q74" s="2"/>
      <c r="R74" s="3">
        <v>403</v>
      </c>
      <c r="S74" s="3">
        <v>403</v>
      </c>
      <c r="T74" s="3">
        <v>224</v>
      </c>
      <c r="U74" s="3">
        <v>2</v>
      </c>
      <c r="V74" s="3">
        <f t="shared" si="4"/>
        <v>134.4</v>
      </c>
      <c r="W74" s="3">
        <f t="shared" si="5"/>
        <v>179.91071428571428</v>
      </c>
      <c r="X74" s="3">
        <f t="shared" si="6"/>
        <v>179.91071428571428</v>
      </c>
      <c r="Y74" s="2"/>
    </row>
    <row r="75" spans="1:25" ht="18" x14ac:dyDescent="0.45">
      <c r="A75" s="3">
        <v>5</v>
      </c>
      <c r="B75" s="3">
        <v>73</v>
      </c>
      <c r="C75" s="2" t="s">
        <v>21</v>
      </c>
      <c r="D75" s="3">
        <v>3</v>
      </c>
      <c r="E75" s="2" t="s">
        <v>21</v>
      </c>
      <c r="F75" s="2" t="s">
        <v>21</v>
      </c>
      <c r="G75" s="2" t="s">
        <v>21</v>
      </c>
      <c r="H75" s="2" t="s">
        <v>20</v>
      </c>
      <c r="I75" s="2" t="s">
        <v>20</v>
      </c>
      <c r="J75" s="2" t="s">
        <v>20</v>
      </c>
      <c r="K75" s="3">
        <v>3</v>
      </c>
      <c r="L75" s="2" t="s">
        <v>22</v>
      </c>
      <c r="M75" s="2" t="s">
        <v>36</v>
      </c>
      <c r="N75" s="2" t="s">
        <v>23</v>
      </c>
      <c r="O75" s="2" t="s">
        <v>24</v>
      </c>
      <c r="P75" s="2" t="s">
        <v>27</v>
      </c>
      <c r="Q75" s="2"/>
      <c r="R75" s="3">
        <v>149</v>
      </c>
      <c r="S75" s="3">
        <v>149</v>
      </c>
      <c r="T75" s="3">
        <v>83</v>
      </c>
      <c r="U75" s="3">
        <v>0</v>
      </c>
      <c r="V75" s="3">
        <f t="shared" si="4"/>
        <v>49.8</v>
      </c>
      <c r="W75" s="3">
        <f t="shared" si="5"/>
        <v>179.51807228915661</v>
      </c>
      <c r="X75" s="3">
        <f t="shared" si="6"/>
        <v>179.51807228915661</v>
      </c>
      <c r="Y75" s="2"/>
    </row>
    <row r="76" spans="1:25" ht="18" x14ac:dyDescent="0.45">
      <c r="A76" s="3">
        <v>5</v>
      </c>
      <c r="B76" s="3">
        <v>74</v>
      </c>
      <c r="C76" s="2" t="s">
        <v>21</v>
      </c>
      <c r="D76" s="3">
        <v>2</v>
      </c>
      <c r="E76" s="2" t="s">
        <v>21</v>
      </c>
      <c r="F76" s="2" t="s">
        <v>21</v>
      </c>
      <c r="G76" s="2" t="s">
        <v>20</v>
      </c>
      <c r="H76" s="2" t="s">
        <v>20</v>
      </c>
      <c r="I76" s="2" t="s">
        <v>20</v>
      </c>
      <c r="J76" s="2" t="s">
        <v>20</v>
      </c>
      <c r="K76" s="3">
        <v>2</v>
      </c>
      <c r="L76" s="2" t="s">
        <v>35</v>
      </c>
      <c r="M76" s="2" t="s">
        <v>46</v>
      </c>
      <c r="N76" s="2" t="s">
        <v>23</v>
      </c>
      <c r="O76" s="2" t="s">
        <v>38</v>
      </c>
      <c r="P76" s="2" t="s">
        <v>28</v>
      </c>
      <c r="Q76" s="2"/>
      <c r="R76" s="3">
        <v>206</v>
      </c>
      <c r="S76" s="3">
        <v>206</v>
      </c>
      <c r="T76" s="3">
        <v>172</v>
      </c>
      <c r="U76" s="3">
        <v>1</v>
      </c>
      <c r="V76" s="3">
        <f t="shared" si="4"/>
        <v>103.2</v>
      </c>
      <c r="W76" s="3">
        <f t="shared" si="5"/>
        <v>119.76744186046511</v>
      </c>
      <c r="X76" s="3">
        <f t="shared" si="6"/>
        <v>119.76744186046511</v>
      </c>
      <c r="Y76" s="2"/>
    </row>
    <row r="77" spans="1:25" ht="18" x14ac:dyDescent="0.45">
      <c r="A77" s="3">
        <v>5</v>
      </c>
      <c r="B77" s="3">
        <v>75</v>
      </c>
      <c r="C77" s="2" t="s">
        <v>51</v>
      </c>
      <c r="D77" s="3" t="s">
        <v>20</v>
      </c>
      <c r="E77" s="2" t="s">
        <v>20</v>
      </c>
      <c r="F77" s="2" t="s">
        <v>20</v>
      </c>
      <c r="G77" s="2" t="s">
        <v>20</v>
      </c>
      <c r="H77" s="2" t="s">
        <v>20</v>
      </c>
      <c r="I77" s="2" t="s">
        <v>20</v>
      </c>
      <c r="J77" s="2" t="s">
        <v>20</v>
      </c>
      <c r="K77" s="3">
        <v>0</v>
      </c>
      <c r="L77" s="2" t="s">
        <v>20</v>
      </c>
      <c r="M77" s="2" t="s">
        <v>20</v>
      </c>
      <c r="N77" s="2" t="s">
        <v>20</v>
      </c>
      <c r="O77" s="2" t="s">
        <v>20</v>
      </c>
      <c r="P77" s="2" t="s">
        <v>20</v>
      </c>
      <c r="Q77" s="2"/>
      <c r="R77" s="3">
        <v>0</v>
      </c>
      <c r="S77" s="3">
        <v>0</v>
      </c>
      <c r="T77" s="3">
        <v>40</v>
      </c>
      <c r="U77" s="3">
        <v>0</v>
      </c>
      <c r="V77" s="3">
        <f t="shared" si="4"/>
        <v>24</v>
      </c>
      <c r="W77" s="3">
        <f t="shared" si="5"/>
        <v>0</v>
      </c>
      <c r="X77" s="3">
        <f t="shared" si="6"/>
        <v>0</v>
      </c>
      <c r="Y77" s="2"/>
    </row>
    <row r="78" spans="1:25" ht="18" x14ac:dyDescent="0.45">
      <c r="A78" s="3">
        <v>5</v>
      </c>
      <c r="B78" s="3">
        <v>76</v>
      </c>
      <c r="C78" s="2" t="s">
        <v>21</v>
      </c>
      <c r="D78" s="3">
        <v>3</v>
      </c>
      <c r="E78" s="2" t="s">
        <v>21</v>
      </c>
      <c r="F78" s="2" t="s">
        <v>21</v>
      </c>
      <c r="G78" s="2" t="s">
        <v>21</v>
      </c>
      <c r="H78" s="2" t="s">
        <v>20</v>
      </c>
      <c r="I78" s="2" t="s">
        <v>20</v>
      </c>
      <c r="J78" s="2" t="s">
        <v>20</v>
      </c>
      <c r="K78" s="3">
        <v>3</v>
      </c>
      <c r="L78" s="2" t="s">
        <v>22</v>
      </c>
      <c r="M78" s="2" t="s">
        <v>36</v>
      </c>
      <c r="N78" s="2" t="s">
        <v>23</v>
      </c>
      <c r="O78" s="2" t="s">
        <v>24</v>
      </c>
      <c r="P78" s="2" t="s">
        <v>26</v>
      </c>
      <c r="Q78" s="2"/>
      <c r="R78" s="3">
        <v>389</v>
      </c>
      <c r="S78" s="3">
        <v>389</v>
      </c>
      <c r="T78" s="3">
        <v>216</v>
      </c>
      <c r="U78" s="3">
        <v>2</v>
      </c>
      <c r="V78" s="3">
        <f t="shared" si="4"/>
        <v>129.6</v>
      </c>
      <c r="W78" s="3">
        <f t="shared" si="5"/>
        <v>180.09259259259258</v>
      </c>
      <c r="X78" s="3">
        <f t="shared" si="6"/>
        <v>180.09259259259258</v>
      </c>
      <c r="Y78" s="2"/>
    </row>
    <row r="79" spans="1:25" ht="18" x14ac:dyDescent="0.45">
      <c r="A79" s="3">
        <v>5</v>
      </c>
      <c r="B79" s="3">
        <v>77</v>
      </c>
      <c r="C79" s="2" t="s">
        <v>21</v>
      </c>
      <c r="D79" s="3">
        <v>2</v>
      </c>
      <c r="E79" s="2" t="s">
        <v>21</v>
      </c>
      <c r="F79" s="2" t="s">
        <v>21</v>
      </c>
      <c r="G79" s="2" t="s">
        <v>20</v>
      </c>
      <c r="H79" s="2" t="s">
        <v>20</v>
      </c>
      <c r="I79" s="2" t="s">
        <v>20</v>
      </c>
      <c r="J79" s="2" t="s">
        <v>20</v>
      </c>
      <c r="K79" s="3">
        <v>2</v>
      </c>
      <c r="L79" s="2" t="s">
        <v>35</v>
      </c>
      <c r="M79" s="2" t="s">
        <v>36</v>
      </c>
      <c r="N79" s="2" t="s">
        <v>23</v>
      </c>
      <c r="O79" s="2" t="s">
        <v>38</v>
      </c>
      <c r="P79" s="2" t="s">
        <v>26</v>
      </c>
      <c r="Q79" s="2"/>
      <c r="R79" s="3">
        <v>272</v>
      </c>
      <c r="S79" s="3">
        <v>272</v>
      </c>
      <c r="T79" s="3">
        <v>227</v>
      </c>
      <c r="U79" s="3">
        <v>2</v>
      </c>
      <c r="V79" s="3">
        <f t="shared" si="4"/>
        <v>136.19999999999999</v>
      </c>
      <c r="W79" s="3">
        <f t="shared" si="5"/>
        <v>119.8237885462555</v>
      </c>
      <c r="X79" s="3">
        <f t="shared" si="6"/>
        <v>119.8237885462555</v>
      </c>
      <c r="Y79" s="2"/>
    </row>
    <row r="80" spans="1:25" ht="18" x14ac:dyDescent="0.45">
      <c r="A80" s="3">
        <v>5</v>
      </c>
      <c r="B80" s="3">
        <v>78</v>
      </c>
      <c r="C80" s="2" t="s">
        <v>21</v>
      </c>
      <c r="D80" s="3">
        <v>1</v>
      </c>
      <c r="E80" s="2" t="s">
        <v>21</v>
      </c>
      <c r="F80" s="2" t="s">
        <v>20</v>
      </c>
      <c r="G80" s="2" t="s">
        <v>20</v>
      </c>
      <c r="H80" s="2" t="s">
        <v>20</v>
      </c>
      <c r="I80" s="2" t="s">
        <v>20</v>
      </c>
      <c r="J80" s="2" t="s">
        <v>20</v>
      </c>
      <c r="K80" s="3">
        <v>1</v>
      </c>
      <c r="L80" s="2" t="s">
        <v>35</v>
      </c>
      <c r="M80" s="2" t="s">
        <v>46</v>
      </c>
      <c r="N80" s="2" t="s">
        <v>23</v>
      </c>
      <c r="O80" s="2" t="s">
        <v>38</v>
      </c>
      <c r="P80" s="2" t="s">
        <v>27</v>
      </c>
      <c r="Q80" s="2"/>
      <c r="R80" s="3">
        <v>97</v>
      </c>
      <c r="S80" s="3">
        <v>97</v>
      </c>
      <c r="T80" s="3">
        <v>161</v>
      </c>
      <c r="U80" s="3">
        <v>1</v>
      </c>
      <c r="V80" s="3">
        <f t="shared" si="4"/>
        <v>96.6</v>
      </c>
      <c r="W80" s="3">
        <f t="shared" si="5"/>
        <v>60.248447204968947</v>
      </c>
      <c r="X80" s="3">
        <f t="shared" si="6"/>
        <v>60.248447204968947</v>
      </c>
      <c r="Y80" s="2"/>
    </row>
    <row r="81" spans="1:25" ht="18" x14ac:dyDescent="0.45">
      <c r="A81" s="3">
        <v>5</v>
      </c>
      <c r="B81" s="3">
        <v>79</v>
      </c>
      <c r="C81" s="2" t="s">
        <v>18</v>
      </c>
      <c r="D81" s="3">
        <v>5</v>
      </c>
      <c r="E81" s="2" t="s">
        <v>18</v>
      </c>
      <c r="F81" s="2" t="s">
        <v>18</v>
      </c>
      <c r="G81" s="2" t="s">
        <v>18</v>
      </c>
      <c r="H81" s="2" t="s">
        <v>18</v>
      </c>
      <c r="I81" s="2" t="s">
        <v>18</v>
      </c>
      <c r="J81" s="2" t="s">
        <v>20</v>
      </c>
      <c r="K81" s="3">
        <v>0</v>
      </c>
      <c r="L81" s="2" t="s">
        <v>33</v>
      </c>
      <c r="M81" s="2" t="s">
        <v>36</v>
      </c>
      <c r="N81" s="2" t="s">
        <v>23</v>
      </c>
      <c r="O81" s="2" t="s">
        <v>39</v>
      </c>
      <c r="P81" s="2" t="s">
        <v>26</v>
      </c>
      <c r="Q81" s="2"/>
      <c r="R81" s="3">
        <v>0</v>
      </c>
      <c r="S81" s="3">
        <f t="shared" ref="S81:S88" si="7">T81*D81</f>
        <v>650</v>
      </c>
      <c r="T81" s="3">
        <v>130</v>
      </c>
      <c r="U81" s="3">
        <v>1</v>
      </c>
      <c r="V81" s="3">
        <f t="shared" si="4"/>
        <v>78</v>
      </c>
      <c r="W81" s="3">
        <f t="shared" si="5"/>
        <v>500</v>
      </c>
      <c r="X81" s="3">
        <f t="shared" si="6"/>
        <v>0</v>
      </c>
      <c r="Y81" s="2"/>
    </row>
    <row r="82" spans="1:25" ht="18.75" customHeight="1" x14ac:dyDescent="0.45">
      <c r="A82" s="3">
        <v>5</v>
      </c>
      <c r="B82" s="3">
        <v>80</v>
      </c>
      <c r="C82" s="2" t="s">
        <v>18</v>
      </c>
      <c r="D82" s="3">
        <v>1</v>
      </c>
      <c r="E82" s="2" t="s">
        <v>18</v>
      </c>
      <c r="F82" s="2" t="s">
        <v>20</v>
      </c>
      <c r="G82" s="2" t="s">
        <v>20</v>
      </c>
      <c r="H82" s="2" t="s">
        <v>20</v>
      </c>
      <c r="I82" s="2" t="s">
        <v>20</v>
      </c>
      <c r="J82" s="2" t="s">
        <v>20</v>
      </c>
      <c r="K82" s="3">
        <v>0</v>
      </c>
      <c r="L82" s="2" t="s">
        <v>22</v>
      </c>
      <c r="M82" s="2" t="s">
        <v>46</v>
      </c>
      <c r="N82" s="2" t="s">
        <v>23</v>
      </c>
      <c r="O82" s="2" t="s">
        <v>24</v>
      </c>
      <c r="P82" s="2" t="s">
        <v>40</v>
      </c>
      <c r="Q82" s="2"/>
      <c r="R82" s="3">
        <v>0</v>
      </c>
      <c r="S82" s="3">
        <f t="shared" si="7"/>
        <v>21</v>
      </c>
      <c r="T82" s="3">
        <v>21</v>
      </c>
      <c r="U82" s="3">
        <v>0</v>
      </c>
      <c r="V82" s="3">
        <f t="shared" si="4"/>
        <v>12.6</v>
      </c>
      <c r="W82" s="3">
        <f t="shared" si="5"/>
        <v>100</v>
      </c>
      <c r="X82" s="3">
        <f t="shared" si="6"/>
        <v>0</v>
      </c>
      <c r="Y82" s="2"/>
    </row>
    <row r="83" spans="1:25" ht="18" x14ac:dyDescent="0.45">
      <c r="A83" s="3">
        <v>5</v>
      </c>
      <c r="B83" s="3">
        <v>81</v>
      </c>
      <c r="C83" s="2" t="s">
        <v>17</v>
      </c>
      <c r="D83" s="3">
        <v>5</v>
      </c>
      <c r="E83" s="2" t="s">
        <v>18</v>
      </c>
      <c r="F83" s="2" t="s">
        <v>30</v>
      </c>
      <c r="G83" s="2" t="s">
        <v>29</v>
      </c>
      <c r="H83" s="2" t="s">
        <v>18</v>
      </c>
      <c r="I83" s="2" t="s">
        <v>18</v>
      </c>
      <c r="J83" s="2" t="s">
        <v>20</v>
      </c>
      <c r="K83" s="3">
        <v>0</v>
      </c>
      <c r="L83" s="2" t="s">
        <v>22</v>
      </c>
      <c r="M83" s="2" t="s">
        <v>36</v>
      </c>
      <c r="N83" s="2" t="s">
        <v>23</v>
      </c>
      <c r="O83" s="2" t="s">
        <v>24</v>
      </c>
      <c r="P83" s="2" t="s">
        <v>26</v>
      </c>
      <c r="Q83" s="2"/>
      <c r="R83" s="3">
        <v>0</v>
      </c>
      <c r="S83" s="3">
        <f t="shared" si="7"/>
        <v>940</v>
      </c>
      <c r="T83" s="3">
        <v>188</v>
      </c>
      <c r="U83" s="3">
        <v>1</v>
      </c>
      <c r="V83" s="3">
        <f t="shared" si="4"/>
        <v>112.8</v>
      </c>
      <c r="W83" s="3">
        <f t="shared" si="5"/>
        <v>500</v>
      </c>
      <c r="X83" s="3">
        <f t="shared" si="6"/>
        <v>0</v>
      </c>
      <c r="Y83" s="2"/>
    </row>
    <row r="84" spans="1:25" ht="18" x14ac:dyDescent="0.45">
      <c r="A84" s="3">
        <v>5</v>
      </c>
      <c r="B84" s="3">
        <v>82</v>
      </c>
      <c r="C84" s="2" t="s">
        <v>17</v>
      </c>
      <c r="D84" s="3">
        <v>4</v>
      </c>
      <c r="E84" s="2" t="s">
        <v>18</v>
      </c>
      <c r="F84" s="2" t="s">
        <v>21</v>
      </c>
      <c r="G84" s="2" t="s">
        <v>21</v>
      </c>
      <c r="H84" s="2" t="s">
        <v>21</v>
      </c>
      <c r="I84" s="2" t="s">
        <v>20</v>
      </c>
      <c r="J84" s="2" t="s">
        <v>20</v>
      </c>
      <c r="K84" s="3">
        <v>3</v>
      </c>
      <c r="L84" s="2" t="s">
        <v>22</v>
      </c>
      <c r="M84" s="2" t="s">
        <v>36</v>
      </c>
      <c r="N84" s="2" t="s">
        <v>23</v>
      </c>
      <c r="O84" s="2" t="s">
        <v>24</v>
      </c>
      <c r="P84" s="2" t="s">
        <v>28</v>
      </c>
      <c r="Q84" s="2"/>
      <c r="R84" s="3">
        <f>3*T84</f>
        <v>669</v>
      </c>
      <c r="S84" s="3">
        <f t="shared" si="7"/>
        <v>892</v>
      </c>
      <c r="T84" s="3">
        <v>223</v>
      </c>
      <c r="U84" s="3">
        <v>2</v>
      </c>
      <c r="V84" s="3">
        <f t="shared" si="4"/>
        <v>133.79999999999998</v>
      </c>
      <c r="W84" s="3">
        <f t="shared" si="5"/>
        <v>400</v>
      </c>
      <c r="X84" s="3">
        <f t="shared" si="6"/>
        <v>300</v>
      </c>
      <c r="Y84" s="2"/>
    </row>
    <row r="85" spans="1:25" ht="18" x14ac:dyDescent="0.45">
      <c r="A85" s="3">
        <v>5</v>
      </c>
      <c r="B85" s="3">
        <v>83</v>
      </c>
      <c r="C85" s="2" t="s">
        <v>17</v>
      </c>
      <c r="D85" s="3">
        <v>3</v>
      </c>
      <c r="E85" s="2" t="s">
        <v>18</v>
      </c>
      <c r="F85" s="2" t="s">
        <v>21</v>
      </c>
      <c r="G85" s="2" t="s">
        <v>21</v>
      </c>
      <c r="H85" s="2" t="s">
        <v>20</v>
      </c>
      <c r="I85" s="2" t="s">
        <v>20</v>
      </c>
      <c r="J85" s="2" t="s">
        <v>20</v>
      </c>
      <c r="K85" s="3">
        <v>2</v>
      </c>
      <c r="L85" s="2" t="s">
        <v>22</v>
      </c>
      <c r="M85" s="2" t="s">
        <v>36</v>
      </c>
      <c r="N85" s="2" t="s">
        <v>23</v>
      </c>
      <c r="O85" s="2" t="s">
        <v>24</v>
      </c>
      <c r="P85" s="2" t="s">
        <v>26</v>
      </c>
      <c r="Q85" s="2"/>
      <c r="R85" s="3">
        <f>2*T85</f>
        <v>570</v>
      </c>
      <c r="S85" s="3">
        <f t="shared" si="7"/>
        <v>855</v>
      </c>
      <c r="T85" s="3">
        <v>285</v>
      </c>
      <c r="U85" s="3">
        <v>2</v>
      </c>
      <c r="V85" s="3">
        <f t="shared" si="4"/>
        <v>171</v>
      </c>
      <c r="W85" s="3">
        <f t="shared" si="5"/>
        <v>300</v>
      </c>
      <c r="X85" s="3">
        <f t="shared" si="6"/>
        <v>200</v>
      </c>
      <c r="Y85" s="2"/>
    </row>
    <row r="86" spans="1:25" ht="18" x14ac:dyDescent="0.45">
      <c r="A86" s="3">
        <v>5</v>
      </c>
      <c r="B86" s="3">
        <v>84</v>
      </c>
      <c r="C86" s="2" t="s">
        <v>17</v>
      </c>
      <c r="D86" s="3">
        <v>2</v>
      </c>
      <c r="E86" s="2" t="s">
        <v>18</v>
      </c>
      <c r="F86" s="2" t="s">
        <v>21</v>
      </c>
      <c r="G86" s="2" t="s">
        <v>20</v>
      </c>
      <c r="H86" s="2" t="s">
        <v>20</v>
      </c>
      <c r="I86" s="2" t="s">
        <v>20</v>
      </c>
      <c r="J86" s="2" t="s">
        <v>20</v>
      </c>
      <c r="K86" s="3">
        <v>1</v>
      </c>
      <c r="L86" s="2" t="s">
        <v>22</v>
      </c>
      <c r="M86" s="2" t="s">
        <v>36</v>
      </c>
      <c r="N86" s="2" t="s">
        <v>23</v>
      </c>
      <c r="O86" s="2" t="s">
        <v>24</v>
      </c>
      <c r="P86" s="2" t="s">
        <v>26</v>
      </c>
      <c r="Q86" s="2"/>
      <c r="R86" s="3">
        <v>108</v>
      </c>
      <c r="S86" s="3">
        <f t="shared" si="7"/>
        <v>216</v>
      </c>
      <c r="T86" s="3">
        <v>108</v>
      </c>
      <c r="U86" s="3">
        <v>1</v>
      </c>
      <c r="V86" s="3">
        <f t="shared" si="4"/>
        <v>64.8</v>
      </c>
      <c r="W86" s="3">
        <f t="shared" si="5"/>
        <v>200</v>
      </c>
      <c r="X86" s="3">
        <f t="shared" si="6"/>
        <v>100</v>
      </c>
      <c r="Y86" s="2"/>
    </row>
    <row r="87" spans="1:25" ht="18" x14ac:dyDescent="0.45">
      <c r="A87" s="3">
        <v>5</v>
      </c>
      <c r="B87" s="3">
        <v>85</v>
      </c>
      <c r="C87" s="2" t="s">
        <v>17</v>
      </c>
      <c r="D87" s="3">
        <v>2</v>
      </c>
      <c r="E87" s="2" t="s">
        <v>18</v>
      </c>
      <c r="F87" s="2" t="s">
        <v>21</v>
      </c>
      <c r="G87" s="2" t="s">
        <v>20</v>
      </c>
      <c r="H87" s="2" t="s">
        <v>20</v>
      </c>
      <c r="I87" s="2" t="s">
        <v>20</v>
      </c>
      <c r="J87" s="2" t="s">
        <v>20</v>
      </c>
      <c r="K87" s="3">
        <v>1</v>
      </c>
      <c r="L87" s="2" t="s">
        <v>22</v>
      </c>
      <c r="M87" s="2" t="s">
        <v>36</v>
      </c>
      <c r="N87" s="2" t="s">
        <v>23</v>
      </c>
      <c r="O87" s="2" t="s">
        <v>24</v>
      </c>
      <c r="P87" s="2" t="s">
        <v>26</v>
      </c>
      <c r="Q87" s="2"/>
      <c r="R87" s="3">
        <v>306</v>
      </c>
      <c r="S87" s="3">
        <f t="shared" si="7"/>
        <v>612</v>
      </c>
      <c r="T87" s="3">
        <v>306</v>
      </c>
      <c r="U87" s="3">
        <v>3</v>
      </c>
      <c r="V87" s="3">
        <f t="shared" si="4"/>
        <v>183.6</v>
      </c>
      <c r="W87" s="3">
        <f t="shared" si="5"/>
        <v>200</v>
      </c>
      <c r="X87" s="3">
        <f t="shared" si="6"/>
        <v>100</v>
      </c>
      <c r="Y87" s="2"/>
    </row>
    <row r="88" spans="1:25" ht="18" x14ac:dyDescent="0.45">
      <c r="A88" s="3">
        <v>5</v>
      </c>
      <c r="B88" s="3">
        <v>86</v>
      </c>
      <c r="C88" s="2" t="s">
        <v>17</v>
      </c>
      <c r="D88" s="3">
        <v>3</v>
      </c>
      <c r="E88" s="2" t="s">
        <v>18</v>
      </c>
      <c r="F88" s="2" t="s">
        <v>21</v>
      </c>
      <c r="G88" s="2" t="s">
        <v>21</v>
      </c>
      <c r="H88" s="2" t="s">
        <v>20</v>
      </c>
      <c r="I88" s="2" t="s">
        <v>20</v>
      </c>
      <c r="J88" s="2" t="s">
        <v>20</v>
      </c>
      <c r="K88" s="3">
        <v>4</v>
      </c>
      <c r="L88" s="2" t="s">
        <v>22</v>
      </c>
      <c r="M88" s="2" t="s">
        <v>36</v>
      </c>
      <c r="N88" s="2" t="s">
        <v>23</v>
      </c>
      <c r="O88" s="2" t="s">
        <v>24</v>
      </c>
      <c r="P88" s="2" t="s">
        <v>26</v>
      </c>
      <c r="Q88" s="2"/>
      <c r="R88" s="3">
        <f>2*T88</f>
        <v>440</v>
      </c>
      <c r="S88" s="3">
        <f t="shared" si="7"/>
        <v>660</v>
      </c>
      <c r="T88" s="3">
        <v>220</v>
      </c>
      <c r="U88" s="3">
        <v>2</v>
      </c>
      <c r="V88" s="3">
        <f t="shared" si="4"/>
        <v>132</v>
      </c>
      <c r="W88" s="3">
        <f t="shared" si="5"/>
        <v>300</v>
      </c>
      <c r="X88" s="3">
        <f t="shared" si="6"/>
        <v>200</v>
      </c>
      <c r="Y88" s="2"/>
    </row>
    <row r="89" spans="1:25" ht="18" x14ac:dyDescent="0.45">
      <c r="A89" s="3">
        <v>5</v>
      </c>
      <c r="B89" s="3">
        <v>87</v>
      </c>
      <c r="C89" s="2" t="s">
        <v>51</v>
      </c>
      <c r="D89" s="3" t="s">
        <v>20</v>
      </c>
      <c r="E89" s="2" t="s">
        <v>20</v>
      </c>
      <c r="F89" s="2" t="s">
        <v>20</v>
      </c>
      <c r="G89" s="2" t="s">
        <v>20</v>
      </c>
      <c r="H89" s="2" t="s">
        <v>20</v>
      </c>
      <c r="I89" s="2" t="s">
        <v>20</v>
      </c>
      <c r="J89" s="2" t="s">
        <v>20</v>
      </c>
      <c r="K89" s="3">
        <v>0</v>
      </c>
      <c r="L89" s="2" t="s">
        <v>20</v>
      </c>
      <c r="M89" s="2" t="s">
        <v>20</v>
      </c>
      <c r="N89" s="2" t="s">
        <v>20</v>
      </c>
      <c r="O89" s="2" t="s">
        <v>20</v>
      </c>
      <c r="P89" s="2" t="s">
        <v>20</v>
      </c>
      <c r="Q89" s="2"/>
      <c r="R89" s="3">
        <v>0</v>
      </c>
      <c r="S89" s="3">
        <v>0</v>
      </c>
      <c r="T89" s="3">
        <v>140</v>
      </c>
      <c r="U89" s="3">
        <v>1</v>
      </c>
      <c r="V89" s="3">
        <f t="shared" si="4"/>
        <v>84</v>
      </c>
      <c r="W89" s="3">
        <f t="shared" si="5"/>
        <v>0</v>
      </c>
      <c r="X89" s="3">
        <f t="shared" si="6"/>
        <v>0</v>
      </c>
      <c r="Y89" s="2"/>
    </row>
    <row r="90" spans="1:25" ht="18" x14ac:dyDescent="0.45">
      <c r="A90" s="3">
        <v>5</v>
      </c>
      <c r="B90" s="3">
        <v>88</v>
      </c>
      <c r="C90" s="2" t="s">
        <v>17</v>
      </c>
      <c r="D90" s="3">
        <v>3</v>
      </c>
      <c r="E90" s="2" t="s">
        <v>18</v>
      </c>
      <c r="F90" s="2" t="s">
        <v>21</v>
      </c>
      <c r="G90" s="2" t="s">
        <v>21</v>
      </c>
      <c r="H90" s="2" t="s">
        <v>20</v>
      </c>
      <c r="I90" s="2" t="s">
        <v>20</v>
      </c>
      <c r="J90" s="2" t="s">
        <v>20</v>
      </c>
      <c r="K90" s="3">
        <v>4</v>
      </c>
      <c r="L90" s="2" t="s">
        <v>22</v>
      </c>
      <c r="M90" s="2" t="s">
        <v>36</v>
      </c>
      <c r="N90" s="2" t="s">
        <v>23</v>
      </c>
      <c r="O90" s="2" t="s">
        <v>24</v>
      </c>
      <c r="P90" s="2" t="s">
        <v>26</v>
      </c>
      <c r="Q90" s="2"/>
      <c r="R90" s="3">
        <f>2*T90</f>
        <v>668</v>
      </c>
      <c r="S90" s="3">
        <f>T90*D90</f>
        <v>1002</v>
      </c>
      <c r="T90" s="3">
        <v>334</v>
      </c>
      <c r="U90" s="3">
        <v>3</v>
      </c>
      <c r="V90" s="3">
        <f t="shared" si="4"/>
        <v>200.4</v>
      </c>
      <c r="W90" s="3">
        <f t="shared" si="5"/>
        <v>300</v>
      </c>
      <c r="X90" s="3">
        <f t="shared" si="6"/>
        <v>200</v>
      </c>
      <c r="Y90" s="2"/>
    </row>
    <row r="91" spans="1:25" ht="18" x14ac:dyDescent="0.45">
      <c r="A91" s="3">
        <v>5</v>
      </c>
      <c r="B91" s="3">
        <v>89</v>
      </c>
      <c r="C91" s="2" t="s">
        <v>18</v>
      </c>
      <c r="D91" s="3">
        <v>1</v>
      </c>
      <c r="E91" s="2" t="s">
        <v>18</v>
      </c>
      <c r="F91" s="2" t="s">
        <v>20</v>
      </c>
      <c r="G91" s="2" t="s">
        <v>20</v>
      </c>
      <c r="H91" s="2" t="s">
        <v>20</v>
      </c>
      <c r="I91" s="2" t="s">
        <v>20</v>
      </c>
      <c r="J91" s="2" t="s">
        <v>20</v>
      </c>
      <c r="K91" s="3">
        <v>0</v>
      </c>
      <c r="L91" s="2" t="s">
        <v>22</v>
      </c>
      <c r="M91" s="2" t="s">
        <v>46</v>
      </c>
      <c r="N91" s="2" t="s">
        <v>23</v>
      </c>
      <c r="O91" s="2" t="s">
        <v>24</v>
      </c>
      <c r="P91" s="2" t="s">
        <v>28</v>
      </c>
      <c r="Q91" s="2"/>
      <c r="R91" s="3">
        <v>0</v>
      </c>
      <c r="S91" s="3">
        <f>T91*D91</f>
        <v>138</v>
      </c>
      <c r="T91" s="3">
        <v>138</v>
      </c>
      <c r="U91" s="3">
        <v>1</v>
      </c>
      <c r="V91" s="3">
        <f t="shared" si="4"/>
        <v>82.8</v>
      </c>
      <c r="W91" s="3">
        <f t="shared" si="5"/>
        <v>100</v>
      </c>
      <c r="X91" s="3">
        <f t="shared" si="6"/>
        <v>0</v>
      </c>
      <c r="Y91" s="2"/>
    </row>
    <row r="92" spans="1:25" ht="18" x14ac:dyDescent="0.45">
      <c r="A92" s="3">
        <v>5</v>
      </c>
      <c r="B92" s="3">
        <v>90</v>
      </c>
      <c r="C92" s="2" t="s">
        <v>18</v>
      </c>
      <c r="D92" s="3">
        <v>1</v>
      </c>
      <c r="E92" s="2" t="s">
        <v>18</v>
      </c>
      <c r="F92" s="2" t="s">
        <v>20</v>
      </c>
      <c r="G92" s="2" t="s">
        <v>20</v>
      </c>
      <c r="H92" s="2" t="s">
        <v>20</v>
      </c>
      <c r="I92" s="2" t="s">
        <v>20</v>
      </c>
      <c r="J92" s="2" t="s">
        <v>20</v>
      </c>
      <c r="K92" s="3">
        <v>0</v>
      </c>
      <c r="L92" s="2" t="s">
        <v>22</v>
      </c>
      <c r="M92" s="2" t="s">
        <v>46</v>
      </c>
      <c r="N92" s="2" t="s">
        <v>23</v>
      </c>
      <c r="O92" s="2" t="s">
        <v>24</v>
      </c>
      <c r="P92" s="2" t="s">
        <v>28</v>
      </c>
      <c r="Q92" s="2"/>
      <c r="R92" s="3">
        <v>0</v>
      </c>
      <c r="S92" s="3">
        <f>T92*D92</f>
        <v>165</v>
      </c>
      <c r="T92" s="3">
        <v>165</v>
      </c>
      <c r="U92" s="3">
        <v>1</v>
      </c>
      <c r="V92" s="3">
        <f t="shared" si="4"/>
        <v>99</v>
      </c>
      <c r="W92" s="3">
        <f t="shared" si="5"/>
        <v>100</v>
      </c>
      <c r="X92" s="3">
        <f t="shared" si="6"/>
        <v>0</v>
      </c>
      <c r="Y92" s="2"/>
    </row>
    <row r="93" spans="1:25" ht="18" x14ac:dyDescent="0.45">
      <c r="A93" s="3">
        <v>5</v>
      </c>
      <c r="B93" s="3">
        <v>91</v>
      </c>
      <c r="C93" s="2" t="s">
        <v>21</v>
      </c>
      <c r="D93" s="3">
        <v>3</v>
      </c>
      <c r="E93" s="2" t="s">
        <v>31</v>
      </c>
      <c r="F93" s="2" t="s">
        <v>21</v>
      </c>
      <c r="G93" s="2" t="s">
        <v>21</v>
      </c>
      <c r="H93" s="2" t="s">
        <v>21</v>
      </c>
      <c r="I93" s="2" t="s">
        <v>20</v>
      </c>
      <c r="J93" s="2" t="s">
        <v>20</v>
      </c>
      <c r="K93" s="3">
        <v>3</v>
      </c>
      <c r="L93" s="2" t="s">
        <v>34</v>
      </c>
      <c r="M93" s="2" t="s">
        <v>36</v>
      </c>
      <c r="N93" s="2" t="s">
        <v>20</v>
      </c>
      <c r="O93" s="2" t="s">
        <v>20</v>
      </c>
      <c r="P93" s="2" t="s">
        <v>55</v>
      </c>
      <c r="Q93" s="2"/>
      <c r="R93" s="3">
        <v>265</v>
      </c>
      <c r="S93" s="3">
        <v>265</v>
      </c>
      <c r="T93" s="3">
        <v>147</v>
      </c>
      <c r="U93" s="3">
        <v>1</v>
      </c>
      <c r="V93" s="3">
        <f t="shared" si="4"/>
        <v>88.2</v>
      </c>
      <c r="W93" s="3">
        <f t="shared" si="5"/>
        <v>180.27210884353741</v>
      </c>
      <c r="X93" s="3">
        <f t="shared" si="6"/>
        <v>180.27210884353741</v>
      </c>
      <c r="Y93" s="2"/>
    </row>
    <row r="94" spans="1:25" ht="18" x14ac:dyDescent="0.45">
      <c r="A94" s="3">
        <v>5</v>
      </c>
      <c r="B94" s="3">
        <v>92</v>
      </c>
      <c r="C94" s="2" t="s">
        <v>21</v>
      </c>
      <c r="D94" s="3">
        <v>1</v>
      </c>
      <c r="E94" s="2" t="s">
        <v>21</v>
      </c>
      <c r="F94" s="2" t="s">
        <v>20</v>
      </c>
      <c r="G94" s="2" t="s">
        <v>20</v>
      </c>
      <c r="H94" s="2" t="s">
        <v>20</v>
      </c>
      <c r="I94" s="2" t="s">
        <v>20</v>
      </c>
      <c r="J94" s="2" t="s">
        <v>20</v>
      </c>
      <c r="K94" s="3">
        <v>1</v>
      </c>
      <c r="L94" s="2" t="s">
        <v>22</v>
      </c>
      <c r="M94" s="2" t="s">
        <v>46</v>
      </c>
      <c r="N94" s="2" t="s">
        <v>23</v>
      </c>
      <c r="O94" s="2" t="s">
        <v>24</v>
      </c>
      <c r="P94" s="2" t="s">
        <v>28</v>
      </c>
      <c r="Q94" s="2"/>
      <c r="R94" s="3">
        <v>102</v>
      </c>
      <c r="S94" s="3">
        <v>102</v>
      </c>
      <c r="T94" s="3">
        <v>170</v>
      </c>
      <c r="U94" s="3">
        <v>1</v>
      </c>
      <c r="V94" s="3">
        <f t="shared" si="4"/>
        <v>102</v>
      </c>
      <c r="W94" s="3">
        <f t="shared" si="5"/>
        <v>60</v>
      </c>
      <c r="X94" s="3">
        <f t="shared" si="6"/>
        <v>60</v>
      </c>
      <c r="Y94" s="2"/>
    </row>
    <row r="95" spans="1:25" ht="18" x14ac:dyDescent="0.45">
      <c r="A95" s="3">
        <v>5</v>
      </c>
      <c r="B95" s="3">
        <v>93</v>
      </c>
      <c r="C95" s="2" t="s">
        <v>21</v>
      </c>
      <c r="D95" s="3">
        <v>1</v>
      </c>
      <c r="E95" s="2" t="s">
        <v>21</v>
      </c>
      <c r="F95" s="2" t="s">
        <v>20</v>
      </c>
      <c r="G95" s="2" t="s">
        <v>20</v>
      </c>
      <c r="H95" s="2" t="s">
        <v>20</v>
      </c>
      <c r="I95" s="2" t="s">
        <v>20</v>
      </c>
      <c r="J95" s="2" t="s">
        <v>20</v>
      </c>
      <c r="K95" s="3">
        <v>1</v>
      </c>
      <c r="L95" s="2" t="s">
        <v>22</v>
      </c>
      <c r="M95" s="2" t="s">
        <v>46</v>
      </c>
      <c r="N95" s="2" t="s">
        <v>23</v>
      </c>
      <c r="O95" s="2" t="s">
        <v>24</v>
      </c>
      <c r="P95" s="2" t="s">
        <v>28</v>
      </c>
      <c r="Q95" s="2"/>
      <c r="R95" s="3">
        <v>99</v>
      </c>
      <c r="S95" s="3">
        <v>99</v>
      </c>
      <c r="T95" s="3">
        <v>165</v>
      </c>
      <c r="U95" s="3">
        <v>1</v>
      </c>
      <c r="V95" s="3">
        <f t="shared" si="4"/>
        <v>99</v>
      </c>
      <c r="W95" s="3">
        <f t="shared" si="5"/>
        <v>60</v>
      </c>
      <c r="X95" s="3">
        <f t="shared" si="6"/>
        <v>60</v>
      </c>
      <c r="Y95" s="2"/>
    </row>
    <row r="96" spans="1:25" ht="18" x14ac:dyDescent="0.45">
      <c r="A96" s="3">
        <v>5</v>
      </c>
      <c r="B96" s="3">
        <v>94</v>
      </c>
      <c r="C96" s="2" t="s">
        <v>21</v>
      </c>
      <c r="D96" s="3">
        <v>1</v>
      </c>
      <c r="E96" s="2" t="s">
        <v>21</v>
      </c>
      <c r="F96" s="2" t="s">
        <v>20</v>
      </c>
      <c r="G96" s="2" t="s">
        <v>20</v>
      </c>
      <c r="H96" s="2" t="s">
        <v>20</v>
      </c>
      <c r="I96" s="2" t="s">
        <v>20</v>
      </c>
      <c r="J96" s="2" t="s">
        <v>20</v>
      </c>
      <c r="K96" s="3">
        <v>1</v>
      </c>
      <c r="L96" s="2" t="s">
        <v>22</v>
      </c>
      <c r="M96" s="2" t="s">
        <v>46</v>
      </c>
      <c r="N96" s="2" t="s">
        <v>23</v>
      </c>
      <c r="O96" s="2" t="s">
        <v>24</v>
      </c>
      <c r="P96" s="2" t="s">
        <v>28</v>
      </c>
      <c r="Q96" s="2"/>
      <c r="R96" s="3">
        <v>720</v>
      </c>
      <c r="S96" s="3">
        <v>720</v>
      </c>
      <c r="T96" s="3">
        <v>1200</v>
      </c>
      <c r="U96" s="3">
        <v>5</v>
      </c>
      <c r="V96" s="3">
        <f t="shared" si="4"/>
        <v>720</v>
      </c>
      <c r="W96" s="3">
        <f t="shared" si="5"/>
        <v>60</v>
      </c>
      <c r="X96" s="3">
        <f t="shared" si="6"/>
        <v>60</v>
      </c>
      <c r="Y96" s="2"/>
    </row>
    <row r="97" spans="1:25" ht="18" x14ac:dyDescent="0.45">
      <c r="A97" s="3">
        <v>5</v>
      </c>
      <c r="B97" s="3">
        <v>95</v>
      </c>
      <c r="C97" s="2" t="s">
        <v>21</v>
      </c>
      <c r="D97" s="3">
        <v>3</v>
      </c>
      <c r="E97" s="2" t="s">
        <v>31</v>
      </c>
      <c r="F97" s="2" t="s">
        <v>21</v>
      </c>
      <c r="G97" s="2" t="s">
        <v>21</v>
      </c>
      <c r="H97" s="2" t="s">
        <v>21</v>
      </c>
      <c r="I97" s="2" t="s">
        <v>20</v>
      </c>
      <c r="J97" s="2" t="s">
        <v>20</v>
      </c>
      <c r="K97" s="3">
        <v>3</v>
      </c>
      <c r="L97" s="2" t="s">
        <v>34</v>
      </c>
      <c r="M97" s="2" t="s">
        <v>36</v>
      </c>
      <c r="N97" s="2" t="s">
        <v>20</v>
      </c>
      <c r="O97" s="2" t="s">
        <v>20</v>
      </c>
      <c r="P97" s="2" t="s">
        <v>55</v>
      </c>
      <c r="Q97" s="2"/>
      <c r="R97" s="3">
        <v>533</v>
      </c>
      <c r="S97" s="3">
        <v>533</v>
      </c>
      <c r="T97" s="3">
        <v>296</v>
      </c>
      <c r="U97" s="3">
        <v>2</v>
      </c>
      <c r="V97" s="3">
        <f t="shared" si="4"/>
        <v>177.6</v>
      </c>
      <c r="W97" s="3">
        <f t="shared" si="5"/>
        <v>180.06756756756758</v>
      </c>
      <c r="X97" s="3">
        <f t="shared" si="6"/>
        <v>180.06756756756758</v>
      </c>
      <c r="Y97" s="2"/>
    </row>
    <row r="98" spans="1:25" ht="18" x14ac:dyDescent="0.45">
      <c r="A98" s="3">
        <v>5</v>
      </c>
      <c r="B98" s="3">
        <v>96</v>
      </c>
      <c r="C98" s="2" t="s">
        <v>21</v>
      </c>
      <c r="D98" s="3">
        <v>1</v>
      </c>
      <c r="E98" s="2" t="s">
        <v>21</v>
      </c>
      <c r="F98" s="2" t="s">
        <v>20</v>
      </c>
      <c r="G98" s="2" t="s">
        <v>20</v>
      </c>
      <c r="H98" s="2" t="s">
        <v>20</v>
      </c>
      <c r="I98" s="2" t="s">
        <v>20</v>
      </c>
      <c r="J98" s="2" t="s">
        <v>20</v>
      </c>
      <c r="K98" s="3">
        <v>1</v>
      </c>
      <c r="L98" s="2" t="s">
        <v>33</v>
      </c>
      <c r="M98" s="2" t="s">
        <v>36</v>
      </c>
      <c r="N98" s="2" t="s">
        <v>23</v>
      </c>
      <c r="O98" s="2" t="s">
        <v>39</v>
      </c>
      <c r="P98" s="2" t="s">
        <v>28</v>
      </c>
      <c r="Q98" s="2"/>
      <c r="R98" s="3">
        <v>123</v>
      </c>
      <c r="S98" s="3">
        <v>123</v>
      </c>
      <c r="T98" s="3">
        <v>205</v>
      </c>
      <c r="U98" s="3">
        <v>2</v>
      </c>
      <c r="V98" s="3">
        <f t="shared" si="4"/>
        <v>123</v>
      </c>
      <c r="W98" s="3">
        <f t="shared" si="5"/>
        <v>60</v>
      </c>
      <c r="X98" s="3">
        <f t="shared" si="6"/>
        <v>60</v>
      </c>
      <c r="Y98" s="2"/>
    </row>
    <row r="99" spans="1:25" ht="18" x14ac:dyDescent="0.45">
      <c r="A99" s="3">
        <v>5</v>
      </c>
      <c r="B99" s="3">
        <v>97</v>
      </c>
      <c r="C99" s="2" t="s">
        <v>21</v>
      </c>
      <c r="D99" s="3">
        <v>3</v>
      </c>
      <c r="E99" s="2" t="s">
        <v>31</v>
      </c>
      <c r="F99" s="2" t="s">
        <v>21</v>
      </c>
      <c r="G99" s="2" t="s">
        <v>21</v>
      </c>
      <c r="H99" s="2" t="s">
        <v>21</v>
      </c>
      <c r="I99" s="2" t="s">
        <v>20</v>
      </c>
      <c r="J99" s="2" t="s">
        <v>20</v>
      </c>
      <c r="K99" s="3">
        <v>3</v>
      </c>
      <c r="L99" s="2" t="s">
        <v>33</v>
      </c>
      <c r="M99" s="2" t="s">
        <v>36</v>
      </c>
      <c r="N99" s="2" t="s">
        <v>23</v>
      </c>
      <c r="O99" s="2" t="s">
        <v>39</v>
      </c>
      <c r="P99" s="2" t="s">
        <v>26</v>
      </c>
      <c r="Q99" s="2"/>
      <c r="R99" s="3">
        <v>160</v>
      </c>
      <c r="S99" s="3">
        <v>160</v>
      </c>
      <c r="T99" s="3">
        <v>89</v>
      </c>
      <c r="U99" s="3">
        <v>0</v>
      </c>
      <c r="V99" s="3">
        <f t="shared" si="4"/>
        <v>53.4</v>
      </c>
      <c r="W99" s="3">
        <f t="shared" si="5"/>
        <v>179.77528089887639</v>
      </c>
      <c r="X99" s="3">
        <f t="shared" si="6"/>
        <v>179.77528089887639</v>
      </c>
      <c r="Y99" s="2"/>
    </row>
    <row r="100" spans="1:25" ht="18" x14ac:dyDescent="0.45">
      <c r="A100" s="3">
        <v>5</v>
      </c>
      <c r="B100" s="3">
        <v>98</v>
      </c>
      <c r="C100" s="2" t="s">
        <v>21</v>
      </c>
      <c r="D100" s="3">
        <v>1</v>
      </c>
      <c r="E100" s="2" t="s">
        <v>21</v>
      </c>
      <c r="F100" s="2" t="s">
        <v>20</v>
      </c>
      <c r="G100" s="2" t="s">
        <v>20</v>
      </c>
      <c r="H100" s="2" t="s">
        <v>20</v>
      </c>
      <c r="I100" s="2" t="s">
        <v>20</v>
      </c>
      <c r="J100" s="2" t="s">
        <v>20</v>
      </c>
      <c r="K100" s="3">
        <v>1</v>
      </c>
      <c r="L100" s="2" t="s">
        <v>22</v>
      </c>
      <c r="M100" s="2" t="s">
        <v>46</v>
      </c>
      <c r="N100" s="2" t="s">
        <v>23</v>
      </c>
      <c r="O100" s="2" t="s">
        <v>24</v>
      </c>
      <c r="P100" s="2" t="s">
        <v>28</v>
      </c>
      <c r="Q100" s="2"/>
      <c r="R100" s="3">
        <v>87</v>
      </c>
      <c r="S100" s="3">
        <v>87</v>
      </c>
      <c r="T100" s="3">
        <v>145</v>
      </c>
      <c r="U100" s="3">
        <v>1</v>
      </c>
      <c r="V100" s="3">
        <f t="shared" si="4"/>
        <v>87</v>
      </c>
      <c r="W100" s="3">
        <f t="shared" si="5"/>
        <v>60</v>
      </c>
      <c r="X100" s="3">
        <f t="shared" si="6"/>
        <v>60</v>
      </c>
      <c r="Y100" s="2"/>
    </row>
    <row r="101" spans="1:25" ht="18" x14ac:dyDescent="0.45">
      <c r="A101" s="3">
        <v>5</v>
      </c>
      <c r="B101" s="3">
        <v>99</v>
      </c>
      <c r="C101" s="2" t="s">
        <v>17</v>
      </c>
      <c r="D101" s="3">
        <v>2</v>
      </c>
      <c r="E101" s="2" t="s">
        <v>18</v>
      </c>
      <c r="F101" s="2" t="s">
        <v>21</v>
      </c>
      <c r="G101" s="2" t="s">
        <v>20</v>
      </c>
      <c r="H101" s="2" t="s">
        <v>20</v>
      </c>
      <c r="I101" s="2" t="s">
        <v>20</v>
      </c>
      <c r="J101" s="2" t="s">
        <v>20</v>
      </c>
      <c r="K101" s="3">
        <v>1</v>
      </c>
      <c r="L101" s="2" t="s">
        <v>33</v>
      </c>
      <c r="M101" s="2" t="s">
        <v>36</v>
      </c>
      <c r="N101" s="2" t="s">
        <v>23</v>
      </c>
      <c r="O101" s="2" t="s">
        <v>39</v>
      </c>
      <c r="P101" s="2" t="s">
        <v>26</v>
      </c>
      <c r="Q101" s="2"/>
      <c r="R101" s="3">
        <v>183</v>
      </c>
      <c r="S101" s="3">
        <f>T101*D101</f>
        <v>366</v>
      </c>
      <c r="T101" s="3">
        <v>183</v>
      </c>
      <c r="U101" s="3">
        <v>1</v>
      </c>
      <c r="V101" s="3">
        <f t="shared" si="4"/>
        <v>109.8</v>
      </c>
      <c r="W101" s="3">
        <f t="shared" si="5"/>
        <v>200</v>
      </c>
      <c r="X101" s="3">
        <f t="shared" si="6"/>
        <v>100</v>
      </c>
      <c r="Y101" s="2"/>
    </row>
    <row r="102" spans="1:25" ht="18" x14ac:dyDescent="0.45">
      <c r="A102" s="3">
        <v>5</v>
      </c>
      <c r="B102" s="3">
        <v>100</v>
      </c>
      <c r="C102" s="2" t="s">
        <v>21</v>
      </c>
      <c r="D102" s="3">
        <v>2</v>
      </c>
      <c r="E102" s="2" t="s">
        <v>21</v>
      </c>
      <c r="F102" s="2" t="s">
        <v>21</v>
      </c>
      <c r="G102" s="2" t="s">
        <v>20</v>
      </c>
      <c r="H102" s="2" t="s">
        <v>20</v>
      </c>
      <c r="I102" s="2" t="s">
        <v>20</v>
      </c>
      <c r="J102" s="2" t="s">
        <v>20</v>
      </c>
      <c r="K102" s="3">
        <v>2</v>
      </c>
      <c r="L102" s="2" t="s">
        <v>33</v>
      </c>
      <c r="M102" s="2" t="s">
        <v>36</v>
      </c>
      <c r="N102" s="2" t="s">
        <v>23</v>
      </c>
      <c r="O102" s="2" t="s">
        <v>39</v>
      </c>
      <c r="P102" s="2" t="s">
        <v>28</v>
      </c>
      <c r="Q102" s="2"/>
      <c r="R102" s="3">
        <v>274</v>
      </c>
      <c r="S102" s="3">
        <v>274</v>
      </c>
      <c r="T102" s="3">
        <v>228</v>
      </c>
      <c r="U102" s="3">
        <v>2</v>
      </c>
      <c r="V102" s="3">
        <f t="shared" si="4"/>
        <v>136.79999999999998</v>
      </c>
      <c r="W102" s="3">
        <f t="shared" si="5"/>
        <v>120.17543859649122</v>
      </c>
      <c r="X102" s="3">
        <f t="shared" si="6"/>
        <v>120.17543859649122</v>
      </c>
      <c r="Y102" s="2"/>
    </row>
    <row r="103" spans="1:25" ht="18" x14ac:dyDescent="0.45">
      <c r="A103" s="3">
        <v>5</v>
      </c>
      <c r="B103" s="3">
        <v>101</v>
      </c>
      <c r="C103" s="2" t="s">
        <v>21</v>
      </c>
      <c r="D103" s="3">
        <v>3</v>
      </c>
      <c r="E103" s="2" t="s">
        <v>31</v>
      </c>
      <c r="F103" s="2" t="s">
        <v>21</v>
      </c>
      <c r="G103" s="2" t="s">
        <v>21</v>
      </c>
      <c r="H103" s="2" t="s">
        <v>21</v>
      </c>
      <c r="I103" s="2" t="s">
        <v>20</v>
      </c>
      <c r="J103" s="2" t="s">
        <v>20</v>
      </c>
      <c r="K103" s="3">
        <v>3</v>
      </c>
      <c r="L103" s="2" t="s">
        <v>33</v>
      </c>
      <c r="M103" s="2" t="s">
        <v>36</v>
      </c>
      <c r="N103" s="2" t="s">
        <v>23</v>
      </c>
      <c r="O103" s="2" t="s">
        <v>39</v>
      </c>
      <c r="P103" s="2" t="s">
        <v>28</v>
      </c>
      <c r="Q103" s="2"/>
      <c r="R103" s="3">
        <v>360</v>
      </c>
      <c r="S103" s="3">
        <v>360</v>
      </c>
      <c r="T103" s="3">
        <v>200</v>
      </c>
      <c r="U103" s="3">
        <v>2</v>
      </c>
      <c r="V103" s="3">
        <f t="shared" si="4"/>
        <v>120</v>
      </c>
      <c r="W103" s="3">
        <f t="shared" si="5"/>
        <v>180</v>
      </c>
      <c r="X103" s="3">
        <f t="shared" si="6"/>
        <v>180</v>
      </c>
      <c r="Y103" s="2"/>
    </row>
    <row r="104" spans="1:25" ht="18" x14ac:dyDescent="0.45">
      <c r="A104" s="3">
        <v>5</v>
      </c>
      <c r="B104" s="3">
        <v>102</v>
      </c>
      <c r="C104" s="2" t="s">
        <v>21</v>
      </c>
      <c r="D104" s="3">
        <v>1</v>
      </c>
      <c r="E104" s="2" t="s">
        <v>21</v>
      </c>
      <c r="F104" s="2" t="s">
        <v>20</v>
      </c>
      <c r="G104" s="2" t="s">
        <v>20</v>
      </c>
      <c r="H104" s="2" t="s">
        <v>20</v>
      </c>
      <c r="I104" s="2" t="s">
        <v>20</v>
      </c>
      <c r="J104" s="2" t="s">
        <v>20</v>
      </c>
      <c r="K104" s="3">
        <v>1</v>
      </c>
      <c r="L104" s="2" t="s">
        <v>35</v>
      </c>
      <c r="M104" s="2" t="s">
        <v>46</v>
      </c>
      <c r="N104" s="2" t="s">
        <v>23</v>
      </c>
      <c r="O104" s="2" t="s">
        <v>38</v>
      </c>
      <c r="P104" s="2" t="s">
        <v>27</v>
      </c>
      <c r="Q104" s="2"/>
      <c r="R104" s="3">
        <v>158</v>
      </c>
      <c r="S104" s="3">
        <v>158</v>
      </c>
      <c r="T104" s="3">
        <v>263</v>
      </c>
      <c r="U104" s="3">
        <v>2</v>
      </c>
      <c r="V104" s="3">
        <f t="shared" si="4"/>
        <v>157.79999999999998</v>
      </c>
      <c r="W104" s="3">
        <f t="shared" si="5"/>
        <v>60.076045627376431</v>
      </c>
      <c r="X104" s="3">
        <f t="shared" si="6"/>
        <v>60.076045627376431</v>
      </c>
      <c r="Y104" s="2"/>
    </row>
    <row r="105" spans="1:25" ht="18" x14ac:dyDescent="0.45">
      <c r="A105" s="3">
        <v>5</v>
      </c>
      <c r="B105" s="3">
        <v>103</v>
      </c>
      <c r="C105" s="2" t="s">
        <v>21</v>
      </c>
      <c r="D105" s="3">
        <v>3</v>
      </c>
      <c r="E105" s="2" t="s">
        <v>21</v>
      </c>
      <c r="F105" s="2" t="s">
        <v>21</v>
      </c>
      <c r="G105" s="2" t="s">
        <v>21</v>
      </c>
      <c r="H105" s="2" t="s">
        <v>20</v>
      </c>
      <c r="I105" s="2" t="s">
        <v>20</v>
      </c>
      <c r="J105" s="2" t="s">
        <v>20</v>
      </c>
      <c r="K105" s="3">
        <v>3</v>
      </c>
      <c r="L105" s="2" t="s">
        <v>22</v>
      </c>
      <c r="M105" s="2" t="s">
        <v>36</v>
      </c>
      <c r="N105" s="2" t="s">
        <v>23</v>
      </c>
      <c r="O105" s="2" t="s">
        <v>24</v>
      </c>
      <c r="P105" s="2" t="s">
        <v>26</v>
      </c>
      <c r="Q105" s="2"/>
      <c r="R105" s="3">
        <v>468</v>
      </c>
      <c r="S105" s="3">
        <v>468</v>
      </c>
      <c r="T105" s="3">
        <v>260</v>
      </c>
      <c r="U105" s="3">
        <v>2</v>
      </c>
      <c r="V105" s="3">
        <f t="shared" si="4"/>
        <v>156</v>
      </c>
      <c r="W105" s="3">
        <f t="shared" si="5"/>
        <v>180</v>
      </c>
      <c r="X105" s="3">
        <f t="shared" si="6"/>
        <v>180</v>
      </c>
      <c r="Y105" s="2"/>
    </row>
    <row r="106" spans="1:25" ht="18" x14ac:dyDescent="0.45">
      <c r="A106" s="3">
        <v>5</v>
      </c>
      <c r="B106" s="3">
        <v>104</v>
      </c>
      <c r="C106" s="2" t="s">
        <v>21</v>
      </c>
      <c r="D106" s="3">
        <v>4</v>
      </c>
      <c r="E106" s="3" t="s">
        <v>18</v>
      </c>
      <c r="F106" s="2" t="s">
        <v>21</v>
      </c>
      <c r="G106" s="2" t="s">
        <v>21</v>
      </c>
      <c r="H106" s="2" t="s">
        <v>21</v>
      </c>
      <c r="I106" s="2" t="s">
        <v>20</v>
      </c>
      <c r="J106" s="2" t="s">
        <v>20</v>
      </c>
      <c r="K106" s="3">
        <v>3</v>
      </c>
      <c r="L106" s="2" t="s">
        <v>34</v>
      </c>
      <c r="M106" s="2" t="s">
        <v>36</v>
      </c>
      <c r="N106" s="2" t="s">
        <v>20</v>
      </c>
      <c r="O106" s="2" t="s">
        <v>20</v>
      </c>
      <c r="P106" s="2" t="s">
        <v>27</v>
      </c>
      <c r="Q106" s="2"/>
      <c r="R106" s="3">
        <f>3*T106</f>
        <v>555</v>
      </c>
      <c r="S106" s="3">
        <v>555</v>
      </c>
      <c r="T106" s="3">
        <v>185</v>
      </c>
      <c r="U106" s="3">
        <v>1</v>
      </c>
      <c r="V106" s="3">
        <f t="shared" si="4"/>
        <v>111</v>
      </c>
      <c r="W106" s="3">
        <f t="shared" si="5"/>
        <v>300</v>
      </c>
      <c r="X106" s="3">
        <f t="shared" si="6"/>
        <v>300</v>
      </c>
      <c r="Y106" s="2"/>
    </row>
    <row r="107" spans="1:25" ht="18" x14ac:dyDescent="0.45">
      <c r="A107" s="3">
        <v>5</v>
      </c>
      <c r="B107" s="3">
        <v>105</v>
      </c>
      <c r="C107" s="2" t="s">
        <v>21</v>
      </c>
      <c r="D107" s="3">
        <v>3</v>
      </c>
      <c r="E107" s="3" t="s">
        <v>31</v>
      </c>
      <c r="F107" s="2" t="s">
        <v>21</v>
      </c>
      <c r="G107" s="2" t="s">
        <v>21</v>
      </c>
      <c r="H107" s="2" t="s">
        <v>21</v>
      </c>
      <c r="I107" s="2" t="s">
        <v>20</v>
      </c>
      <c r="J107" s="2" t="s">
        <v>20</v>
      </c>
      <c r="K107" s="3">
        <v>3</v>
      </c>
      <c r="L107" s="2" t="s">
        <v>22</v>
      </c>
      <c r="M107" s="2" t="s">
        <v>36</v>
      </c>
      <c r="N107" s="2" t="s">
        <v>23</v>
      </c>
      <c r="O107" s="2" t="s">
        <v>24</v>
      </c>
      <c r="P107" s="2" t="s">
        <v>26</v>
      </c>
      <c r="Q107" s="2"/>
      <c r="R107" s="3">
        <v>299</v>
      </c>
      <c r="S107" s="3">
        <v>299</v>
      </c>
      <c r="T107" s="3">
        <v>166</v>
      </c>
      <c r="U107" s="3">
        <v>1</v>
      </c>
      <c r="V107" s="3">
        <f t="shared" si="4"/>
        <v>99.6</v>
      </c>
      <c r="W107" s="3">
        <f t="shared" si="5"/>
        <v>180.12048192771084</v>
      </c>
      <c r="X107" s="3">
        <f t="shared" si="6"/>
        <v>180.12048192771084</v>
      </c>
      <c r="Y107" s="2"/>
    </row>
    <row r="108" spans="1:25" ht="18" x14ac:dyDescent="0.45">
      <c r="A108" s="3">
        <v>5</v>
      </c>
      <c r="B108" s="3">
        <v>106</v>
      </c>
      <c r="C108" s="2" t="s">
        <v>21</v>
      </c>
      <c r="D108" s="3">
        <v>3</v>
      </c>
      <c r="E108" s="3" t="s">
        <v>31</v>
      </c>
      <c r="F108" s="2" t="s">
        <v>21</v>
      </c>
      <c r="G108" s="2" t="s">
        <v>21</v>
      </c>
      <c r="H108" s="2" t="s">
        <v>21</v>
      </c>
      <c r="I108" s="2" t="s">
        <v>20</v>
      </c>
      <c r="J108" s="2" t="s">
        <v>20</v>
      </c>
      <c r="K108" s="3">
        <v>3</v>
      </c>
      <c r="L108" s="2" t="s">
        <v>22</v>
      </c>
      <c r="M108" s="2" t="s">
        <v>36</v>
      </c>
      <c r="N108" s="2" t="s">
        <v>23</v>
      </c>
      <c r="O108" s="2" t="s">
        <v>24</v>
      </c>
      <c r="P108" s="2" t="s">
        <v>26</v>
      </c>
      <c r="Q108" s="2"/>
      <c r="R108" s="3">
        <v>274</v>
      </c>
      <c r="S108" s="3">
        <v>274</v>
      </c>
      <c r="T108" s="3">
        <v>152</v>
      </c>
      <c r="U108" s="3">
        <v>1</v>
      </c>
      <c r="V108" s="3">
        <f t="shared" si="4"/>
        <v>91.2</v>
      </c>
      <c r="W108" s="3">
        <f t="shared" si="5"/>
        <v>180.26315789473685</v>
      </c>
      <c r="X108" s="3">
        <f t="shared" si="6"/>
        <v>180.26315789473685</v>
      </c>
      <c r="Y108" s="2"/>
    </row>
    <row r="109" spans="1:25" ht="18" x14ac:dyDescent="0.45">
      <c r="A109" s="3">
        <v>5</v>
      </c>
      <c r="B109" s="3">
        <v>107</v>
      </c>
      <c r="C109" s="2" t="s">
        <v>21</v>
      </c>
      <c r="D109" s="3">
        <v>1</v>
      </c>
      <c r="E109" s="3" t="s">
        <v>21</v>
      </c>
      <c r="F109" s="2" t="s">
        <v>20</v>
      </c>
      <c r="G109" s="2" t="s">
        <v>20</v>
      </c>
      <c r="H109" s="2" t="s">
        <v>20</v>
      </c>
      <c r="I109" s="2" t="s">
        <v>20</v>
      </c>
      <c r="J109" s="2" t="s">
        <v>20</v>
      </c>
      <c r="K109" s="3">
        <v>1</v>
      </c>
      <c r="L109" s="2" t="s">
        <v>35</v>
      </c>
      <c r="M109" s="2" t="s">
        <v>46</v>
      </c>
      <c r="N109" s="2" t="s">
        <v>23</v>
      </c>
      <c r="O109" s="2" t="s">
        <v>38</v>
      </c>
      <c r="P109" s="2" t="s">
        <v>28</v>
      </c>
      <c r="Q109" s="2"/>
      <c r="R109" s="3">
        <v>143</v>
      </c>
      <c r="S109" s="3">
        <v>143</v>
      </c>
      <c r="T109" s="3">
        <v>238</v>
      </c>
      <c r="U109" s="3">
        <v>2</v>
      </c>
      <c r="V109" s="3">
        <f t="shared" si="4"/>
        <v>142.79999999999998</v>
      </c>
      <c r="W109" s="3">
        <f t="shared" si="5"/>
        <v>60.084033613445378</v>
      </c>
      <c r="X109" s="3">
        <f t="shared" si="6"/>
        <v>60.084033613445378</v>
      </c>
      <c r="Y109" s="2"/>
    </row>
    <row r="110" spans="1:25" ht="18" x14ac:dyDescent="0.45">
      <c r="A110" s="3">
        <v>5</v>
      </c>
      <c r="B110" s="3">
        <v>108</v>
      </c>
      <c r="C110" s="2" t="s">
        <v>21</v>
      </c>
      <c r="D110" s="3">
        <v>3</v>
      </c>
      <c r="E110" s="3" t="s">
        <v>31</v>
      </c>
      <c r="F110" s="2" t="s">
        <v>21</v>
      </c>
      <c r="G110" s="2" t="s">
        <v>21</v>
      </c>
      <c r="H110" s="2" t="s">
        <v>21</v>
      </c>
      <c r="I110" s="2" t="s">
        <v>20</v>
      </c>
      <c r="J110" s="2" t="s">
        <v>20</v>
      </c>
      <c r="K110" s="3">
        <v>3</v>
      </c>
      <c r="L110" s="2" t="s">
        <v>34</v>
      </c>
      <c r="M110" s="2" t="s">
        <v>36</v>
      </c>
      <c r="N110" s="2" t="s">
        <v>20</v>
      </c>
      <c r="O110" s="2" t="s">
        <v>20</v>
      </c>
      <c r="P110" s="2" t="s">
        <v>26</v>
      </c>
      <c r="Q110" s="2"/>
      <c r="R110" s="3">
        <v>398</v>
      </c>
      <c r="S110" s="3">
        <v>398</v>
      </c>
      <c r="T110" s="3">
        <v>221</v>
      </c>
      <c r="U110" s="3">
        <v>2</v>
      </c>
      <c r="V110" s="3">
        <f t="shared" si="4"/>
        <v>132.6</v>
      </c>
      <c r="W110" s="3">
        <f t="shared" si="5"/>
        <v>180.09049773755657</v>
      </c>
      <c r="X110" s="3">
        <f t="shared" si="6"/>
        <v>180.09049773755657</v>
      </c>
      <c r="Y110" s="2"/>
    </row>
    <row r="111" spans="1:25" ht="18" x14ac:dyDescent="0.45">
      <c r="A111" s="3">
        <v>5</v>
      </c>
      <c r="B111" s="3">
        <v>109</v>
      </c>
      <c r="C111" s="2" t="s">
        <v>18</v>
      </c>
      <c r="D111" s="3">
        <v>2</v>
      </c>
      <c r="E111" s="3" t="s">
        <v>18</v>
      </c>
      <c r="F111" s="2" t="s">
        <v>18</v>
      </c>
      <c r="G111" s="2" t="s">
        <v>20</v>
      </c>
      <c r="H111" s="2" t="s">
        <v>20</v>
      </c>
      <c r="I111" s="2" t="s">
        <v>20</v>
      </c>
      <c r="J111" s="2" t="s">
        <v>20</v>
      </c>
      <c r="K111" s="3">
        <v>0</v>
      </c>
      <c r="L111" s="2" t="s">
        <v>35</v>
      </c>
      <c r="M111" s="2" t="s">
        <v>46</v>
      </c>
      <c r="N111" s="2" t="s">
        <v>23</v>
      </c>
      <c r="O111" s="2" t="s">
        <v>38</v>
      </c>
      <c r="P111" s="2" t="s">
        <v>28</v>
      </c>
      <c r="Q111" s="2"/>
      <c r="R111" s="3">
        <v>0</v>
      </c>
      <c r="S111" s="3">
        <f>T111*D111</f>
        <v>242</v>
      </c>
      <c r="T111" s="3">
        <v>121</v>
      </c>
      <c r="U111" s="3">
        <v>1</v>
      </c>
      <c r="V111" s="3">
        <f t="shared" si="4"/>
        <v>72.599999999999994</v>
      </c>
      <c r="W111" s="3">
        <f t="shared" si="5"/>
        <v>200</v>
      </c>
      <c r="X111" s="3">
        <f t="shared" si="6"/>
        <v>0</v>
      </c>
      <c r="Y111" s="2"/>
    </row>
    <row r="112" spans="1:25" ht="18" x14ac:dyDescent="0.45">
      <c r="A112" s="3">
        <v>5</v>
      </c>
      <c r="B112" s="3">
        <v>110</v>
      </c>
      <c r="C112" s="2" t="s">
        <v>42</v>
      </c>
      <c r="D112" s="3" t="s">
        <v>20</v>
      </c>
      <c r="E112" s="3" t="s">
        <v>20</v>
      </c>
      <c r="F112" s="3" t="s">
        <v>20</v>
      </c>
      <c r="G112" s="3" t="s">
        <v>20</v>
      </c>
      <c r="H112" s="3" t="s">
        <v>20</v>
      </c>
      <c r="I112" s="2" t="s">
        <v>20</v>
      </c>
      <c r="J112" s="2" t="s">
        <v>20</v>
      </c>
      <c r="K112" s="3">
        <v>0</v>
      </c>
      <c r="L112" s="2" t="s">
        <v>42</v>
      </c>
      <c r="M112" s="2" t="s">
        <v>46</v>
      </c>
      <c r="N112" s="2" t="s">
        <v>23</v>
      </c>
      <c r="O112" s="2" t="s">
        <v>38</v>
      </c>
      <c r="P112" s="2" t="s">
        <v>27</v>
      </c>
      <c r="Q112" s="2"/>
      <c r="R112" s="3">
        <v>0</v>
      </c>
      <c r="S112" s="3">
        <v>0</v>
      </c>
      <c r="T112" s="3">
        <v>342</v>
      </c>
      <c r="U112" s="3">
        <v>3</v>
      </c>
      <c r="V112" s="3">
        <f t="shared" si="4"/>
        <v>205.2</v>
      </c>
      <c r="W112" s="3">
        <f t="shared" si="5"/>
        <v>0</v>
      </c>
      <c r="X112" s="3">
        <f t="shared" si="6"/>
        <v>0</v>
      </c>
      <c r="Y112" s="2"/>
    </row>
    <row r="113" spans="1:25" ht="18" x14ac:dyDescent="0.45">
      <c r="A113" s="3">
        <v>5</v>
      </c>
      <c r="B113" s="3">
        <v>111</v>
      </c>
      <c r="C113" s="2" t="s">
        <v>18</v>
      </c>
      <c r="D113" s="3">
        <v>1</v>
      </c>
      <c r="E113" s="3" t="s">
        <v>18</v>
      </c>
      <c r="F113" s="2" t="s">
        <v>20</v>
      </c>
      <c r="G113" s="2" t="s">
        <v>20</v>
      </c>
      <c r="H113" s="2" t="s">
        <v>20</v>
      </c>
      <c r="I113" s="2" t="s">
        <v>20</v>
      </c>
      <c r="J113" s="2" t="s">
        <v>20</v>
      </c>
      <c r="K113" s="3">
        <v>0</v>
      </c>
      <c r="L113" s="2" t="s">
        <v>35</v>
      </c>
      <c r="M113" s="2" t="s">
        <v>46</v>
      </c>
      <c r="N113" s="2" t="s">
        <v>23</v>
      </c>
      <c r="O113" s="2" t="s">
        <v>38</v>
      </c>
      <c r="P113" s="2" t="s">
        <v>40</v>
      </c>
      <c r="Q113" s="2"/>
      <c r="R113" s="3">
        <v>0</v>
      </c>
      <c r="S113" s="3">
        <f>T113*D113</f>
        <v>215</v>
      </c>
      <c r="T113" s="3">
        <v>215</v>
      </c>
      <c r="U113" s="3">
        <v>2</v>
      </c>
      <c r="V113" s="3">
        <f t="shared" si="4"/>
        <v>129</v>
      </c>
      <c r="W113" s="3">
        <f t="shared" si="5"/>
        <v>100</v>
      </c>
      <c r="X113" s="3">
        <f t="shared" si="6"/>
        <v>0</v>
      </c>
      <c r="Y113" s="2"/>
    </row>
    <row r="114" spans="1:25" ht="18" x14ac:dyDescent="0.45">
      <c r="A114" s="3">
        <v>5</v>
      </c>
      <c r="B114" s="3">
        <v>112</v>
      </c>
      <c r="C114" s="2" t="s">
        <v>21</v>
      </c>
      <c r="D114" s="3">
        <v>1</v>
      </c>
      <c r="E114" s="3" t="s">
        <v>21</v>
      </c>
      <c r="F114" s="2" t="s">
        <v>20</v>
      </c>
      <c r="G114" s="2" t="s">
        <v>20</v>
      </c>
      <c r="H114" s="2" t="s">
        <v>20</v>
      </c>
      <c r="I114" s="2" t="s">
        <v>20</v>
      </c>
      <c r="J114" s="2" t="s">
        <v>20</v>
      </c>
      <c r="K114" s="3">
        <v>1</v>
      </c>
      <c r="L114" s="2" t="s">
        <v>22</v>
      </c>
      <c r="M114" s="2" t="s">
        <v>46</v>
      </c>
      <c r="N114" s="2" t="s">
        <v>23</v>
      </c>
      <c r="O114" s="2" t="s">
        <v>24</v>
      </c>
      <c r="P114" s="2" t="s">
        <v>26</v>
      </c>
      <c r="Q114" s="2"/>
      <c r="R114" s="3">
        <v>128</v>
      </c>
      <c r="S114" s="3">
        <v>128</v>
      </c>
      <c r="T114" s="3">
        <v>213</v>
      </c>
      <c r="U114" s="3">
        <v>2</v>
      </c>
      <c r="V114" s="3">
        <f t="shared" si="4"/>
        <v>127.8</v>
      </c>
      <c r="W114" s="3">
        <f t="shared" si="5"/>
        <v>60.093896713615024</v>
      </c>
      <c r="X114" s="3">
        <f t="shared" si="6"/>
        <v>60.093896713615024</v>
      </c>
      <c r="Y114" s="2"/>
    </row>
    <row r="115" spans="1:25" ht="18" x14ac:dyDescent="0.45">
      <c r="A115" s="3">
        <v>5</v>
      </c>
      <c r="B115" s="3">
        <v>113</v>
      </c>
      <c r="C115" s="2" t="s">
        <v>18</v>
      </c>
      <c r="D115" s="3">
        <v>1</v>
      </c>
      <c r="E115" s="3" t="s">
        <v>18</v>
      </c>
      <c r="F115" s="2" t="s">
        <v>20</v>
      </c>
      <c r="G115" s="2" t="s">
        <v>20</v>
      </c>
      <c r="H115" s="2" t="s">
        <v>20</v>
      </c>
      <c r="I115" s="2" t="s">
        <v>20</v>
      </c>
      <c r="J115" s="2" t="s">
        <v>20</v>
      </c>
      <c r="K115" s="3">
        <v>0</v>
      </c>
      <c r="L115" s="2" t="s">
        <v>22</v>
      </c>
      <c r="M115" s="2" t="s">
        <v>46</v>
      </c>
      <c r="N115" s="2" t="s">
        <v>23</v>
      </c>
      <c r="O115" s="2" t="s">
        <v>24</v>
      </c>
      <c r="P115" s="2" t="s">
        <v>40</v>
      </c>
      <c r="Q115" s="2"/>
      <c r="R115" s="3">
        <v>0</v>
      </c>
      <c r="S115" s="3">
        <f>T115*D115</f>
        <v>35</v>
      </c>
      <c r="T115" s="3">
        <v>35</v>
      </c>
      <c r="U115" s="3">
        <v>0</v>
      </c>
      <c r="V115" s="3">
        <f t="shared" si="4"/>
        <v>21</v>
      </c>
      <c r="W115" s="3">
        <f t="shared" si="5"/>
        <v>100</v>
      </c>
      <c r="X115" s="3">
        <f t="shared" si="6"/>
        <v>0</v>
      </c>
      <c r="Y115" s="2"/>
    </row>
    <row r="116" spans="1:25" ht="18" x14ac:dyDescent="0.45">
      <c r="A116" s="3">
        <v>5</v>
      </c>
      <c r="B116" s="3">
        <v>114</v>
      </c>
      <c r="C116" s="2" t="s">
        <v>18</v>
      </c>
      <c r="D116" s="3">
        <v>2</v>
      </c>
      <c r="E116" s="3" t="s">
        <v>18</v>
      </c>
      <c r="F116" s="2" t="s">
        <v>18</v>
      </c>
      <c r="G116" s="2" t="s">
        <v>20</v>
      </c>
      <c r="H116" s="2" t="s">
        <v>20</v>
      </c>
      <c r="I116" s="2" t="s">
        <v>20</v>
      </c>
      <c r="J116" s="2" t="s">
        <v>20</v>
      </c>
      <c r="K116" s="3">
        <v>0</v>
      </c>
      <c r="L116" s="2" t="s">
        <v>22</v>
      </c>
      <c r="M116" s="2" t="s">
        <v>46</v>
      </c>
      <c r="N116" s="2" t="s">
        <v>23</v>
      </c>
      <c r="O116" s="2" t="s">
        <v>24</v>
      </c>
      <c r="P116" s="2" t="s">
        <v>28</v>
      </c>
      <c r="Q116" s="2"/>
      <c r="R116" s="3">
        <v>0</v>
      </c>
      <c r="S116" s="3">
        <f>T116*D116</f>
        <v>60</v>
      </c>
      <c r="T116" s="3">
        <v>30</v>
      </c>
      <c r="U116" s="3">
        <v>0</v>
      </c>
      <c r="V116" s="3">
        <f t="shared" si="4"/>
        <v>18</v>
      </c>
      <c r="W116" s="3">
        <f t="shared" si="5"/>
        <v>200</v>
      </c>
      <c r="X116" s="3">
        <f t="shared" si="6"/>
        <v>0</v>
      </c>
      <c r="Y116" s="2"/>
    </row>
    <row r="117" spans="1:25" ht="18" x14ac:dyDescent="0.45">
      <c r="A117" s="3"/>
      <c r="B117" s="3"/>
      <c r="C117" s="2"/>
      <c r="D117" s="3"/>
      <c r="E117" s="3"/>
      <c r="F117" s="2"/>
      <c r="G117" s="2"/>
      <c r="H117" s="2"/>
      <c r="I117" s="2"/>
      <c r="J117" s="2"/>
      <c r="K117" s="3">
        <f>SUM(K3:K116)</f>
        <v>190</v>
      </c>
      <c r="L117" s="2"/>
      <c r="M117" s="2"/>
      <c r="N117" s="2"/>
      <c r="O117" s="2"/>
      <c r="P117" s="2"/>
      <c r="Q117" s="2"/>
      <c r="R117" s="3"/>
      <c r="S117" s="3"/>
      <c r="T117" s="3">
        <f>SUM(T3:T116)</f>
        <v>28932</v>
      </c>
      <c r="U117" s="3"/>
      <c r="V117" s="3"/>
      <c r="W117" s="3"/>
      <c r="X117" s="3"/>
      <c r="Y117" s="2"/>
    </row>
    <row r="118" spans="1:25" ht="18" x14ac:dyDescent="0.45">
      <c r="A118" s="3"/>
      <c r="B118" s="3"/>
      <c r="C118" s="2"/>
      <c r="D118" s="3"/>
      <c r="E118" s="3"/>
      <c r="F118" s="2"/>
      <c r="G118" s="2"/>
      <c r="H118" s="2"/>
      <c r="I118" s="2"/>
      <c r="J118" s="2"/>
      <c r="K118" s="3"/>
      <c r="L118" s="2"/>
      <c r="M118" s="2"/>
      <c r="N118" s="2"/>
      <c r="O118" s="2"/>
      <c r="P118" s="2"/>
      <c r="Q118" s="2"/>
      <c r="R118" s="3"/>
      <c r="S118" s="3"/>
      <c r="T118" s="3"/>
      <c r="U118" s="3"/>
      <c r="V118" s="3"/>
      <c r="W118" s="3"/>
      <c r="X118" s="3"/>
      <c r="Y118" s="2"/>
    </row>
    <row r="119" spans="1:25" ht="18" x14ac:dyDescent="0.45">
      <c r="A119" s="3"/>
      <c r="B119" s="3"/>
      <c r="C119" s="2"/>
      <c r="D119" s="3"/>
      <c r="E119" s="3"/>
      <c r="F119" s="2"/>
      <c r="G119" s="2"/>
      <c r="H119" s="2"/>
      <c r="I119" s="2"/>
      <c r="J119" s="2"/>
      <c r="K119" s="3"/>
      <c r="L119" s="2"/>
      <c r="M119" s="2"/>
      <c r="N119" s="2"/>
      <c r="O119" s="2"/>
      <c r="P119" s="2"/>
      <c r="Q119" s="2"/>
      <c r="R119" s="3"/>
      <c r="S119" s="3"/>
      <c r="T119" s="3"/>
      <c r="U119" s="3"/>
      <c r="V119" s="3"/>
      <c r="W119" s="3"/>
      <c r="X119" s="3"/>
      <c r="Y119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4"/>
  <sheetViews>
    <sheetView rightToLeft="1" topLeftCell="L1" zoomScale="115" zoomScaleNormal="115" workbookViewId="0">
      <pane ySplit="1065" topLeftCell="A13" activePane="bottomLeft"/>
      <selection activeCell="R1" sqref="R1:R1048576"/>
      <selection pane="bottomLeft" activeCell="O8" sqref="O8"/>
    </sheetView>
  </sheetViews>
  <sheetFormatPr defaultRowHeight="15" x14ac:dyDescent="0.25"/>
  <cols>
    <col min="11" max="11" width="10.28515625" style="4" customWidth="1"/>
    <col min="12" max="12" width="15.42578125" customWidth="1"/>
    <col min="13" max="13" width="19.42578125" customWidth="1"/>
    <col min="14" max="14" width="12.42578125" customWidth="1"/>
    <col min="15" max="15" width="13.7109375" bestFit="1" customWidth="1"/>
    <col min="16" max="16" width="10.140625" bestFit="1" customWidth="1"/>
    <col min="17" max="17" width="6.7109375" bestFit="1" customWidth="1"/>
    <col min="18" max="18" width="23.140625" style="4" bestFit="1" customWidth="1"/>
    <col min="19" max="19" width="5.85546875" style="4" customWidth="1"/>
    <col min="20" max="21" width="9.140625" style="4"/>
    <col min="22" max="22" width="13.140625" style="4" customWidth="1"/>
    <col min="23" max="23" width="11.5703125" style="4" customWidth="1"/>
    <col min="24" max="24" width="18.28515625" style="4" customWidth="1"/>
    <col min="25" max="25" width="14.42578125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6</v>
      </c>
      <c r="B3" s="3">
        <v>1</v>
      </c>
      <c r="C3" s="2" t="s">
        <v>18</v>
      </c>
      <c r="D3" s="3">
        <v>4</v>
      </c>
      <c r="E3" s="2" t="s">
        <v>18</v>
      </c>
      <c r="F3" s="2" t="s">
        <v>18</v>
      </c>
      <c r="G3" s="2" t="s">
        <v>18</v>
      </c>
      <c r="H3" s="2" t="s">
        <v>18</v>
      </c>
      <c r="I3" s="2" t="s">
        <v>20</v>
      </c>
      <c r="J3" s="2" t="s">
        <v>20</v>
      </c>
      <c r="K3" s="3">
        <v>0</v>
      </c>
      <c r="L3" s="2" t="s">
        <v>22</v>
      </c>
      <c r="M3" s="2" t="s">
        <v>36</v>
      </c>
      <c r="N3" s="2" t="s">
        <v>23</v>
      </c>
      <c r="O3" s="2" t="s">
        <v>24</v>
      </c>
      <c r="P3" s="2" t="s">
        <v>26</v>
      </c>
      <c r="Q3" s="2"/>
      <c r="R3" s="3">
        <v>0</v>
      </c>
      <c r="S3" s="3">
        <f>T3*D3</f>
        <v>680</v>
      </c>
      <c r="T3" s="3">
        <v>170</v>
      </c>
      <c r="U3" s="3">
        <v>1</v>
      </c>
      <c r="V3" s="3">
        <f>T3*0.6</f>
        <v>102</v>
      </c>
      <c r="W3" s="3">
        <f>S3/T3*100</f>
        <v>400</v>
      </c>
      <c r="X3" s="3">
        <f>R3/T3*100</f>
        <v>0</v>
      </c>
      <c r="Y3" s="2" t="s">
        <v>59</v>
      </c>
    </row>
    <row r="4" spans="1:25" ht="18" x14ac:dyDescent="0.45">
      <c r="A4" s="3">
        <v>6</v>
      </c>
      <c r="B4" s="3">
        <v>2</v>
      </c>
      <c r="C4" s="2" t="s">
        <v>29</v>
      </c>
      <c r="D4" s="3">
        <v>1</v>
      </c>
      <c r="E4" s="2" t="s">
        <v>29</v>
      </c>
      <c r="F4" s="2" t="s">
        <v>20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0</v>
      </c>
      <c r="L4" s="2" t="s">
        <v>22</v>
      </c>
      <c r="M4" s="2" t="s">
        <v>46</v>
      </c>
      <c r="N4" s="2" t="s">
        <v>23</v>
      </c>
      <c r="O4" s="2" t="s">
        <v>24</v>
      </c>
      <c r="P4" s="2" t="s">
        <v>26</v>
      </c>
      <c r="Q4" s="2"/>
      <c r="R4" s="3">
        <v>0</v>
      </c>
      <c r="S4" s="3">
        <v>62</v>
      </c>
      <c r="T4" s="3">
        <v>103</v>
      </c>
      <c r="U4" s="3">
        <v>1</v>
      </c>
      <c r="V4" s="3">
        <f t="shared" ref="V4:V23" si="0">T4*0.6</f>
        <v>61.8</v>
      </c>
      <c r="W4" s="3">
        <f t="shared" ref="W4:W23" si="1">S4/T4*100</f>
        <v>60.194174757281552</v>
      </c>
      <c r="X4" s="3">
        <f t="shared" ref="X4:X23" si="2">R4/T4*100</f>
        <v>0</v>
      </c>
      <c r="Y4" s="2"/>
    </row>
    <row r="5" spans="1:25" ht="18" x14ac:dyDescent="0.45">
      <c r="A5" s="3">
        <v>6</v>
      </c>
      <c r="B5" s="3">
        <v>3</v>
      </c>
      <c r="C5" s="2" t="s">
        <v>17</v>
      </c>
      <c r="D5" s="3">
        <v>5</v>
      </c>
      <c r="E5" s="2" t="s">
        <v>18</v>
      </c>
      <c r="F5" s="2" t="s">
        <v>21</v>
      </c>
      <c r="G5" s="2" t="s">
        <v>21</v>
      </c>
      <c r="H5" s="2" t="s">
        <v>21</v>
      </c>
      <c r="I5" s="2" t="s">
        <v>21</v>
      </c>
      <c r="J5" s="2" t="s">
        <v>20</v>
      </c>
      <c r="K5" s="3">
        <v>4</v>
      </c>
      <c r="L5" s="2" t="s">
        <v>22</v>
      </c>
      <c r="M5" s="2" t="s">
        <v>36</v>
      </c>
      <c r="N5" s="2" t="s">
        <v>23</v>
      </c>
      <c r="O5" s="2" t="s">
        <v>24</v>
      </c>
      <c r="P5" s="2" t="s">
        <v>26</v>
      </c>
      <c r="Q5" s="2"/>
      <c r="R5" s="3">
        <f>4*119</f>
        <v>476</v>
      </c>
      <c r="S5" s="3">
        <f>T5*D5</f>
        <v>595</v>
      </c>
      <c r="T5" s="3">
        <v>119</v>
      </c>
      <c r="U5" s="3">
        <v>1</v>
      </c>
      <c r="V5" s="3">
        <f t="shared" si="0"/>
        <v>71.399999999999991</v>
      </c>
      <c r="W5" s="3">
        <f t="shared" si="1"/>
        <v>500</v>
      </c>
      <c r="X5" s="3">
        <f t="shared" si="2"/>
        <v>400</v>
      </c>
      <c r="Y5" s="2"/>
    </row>
    <row r="6" spans="1:25" ht="18" x14ac:dyDescent="0.45">
      <c r="A6" s="3">
        <v>6</v>
      </c>
      <c r="B6" s="3">
        <v>4</v>
      </c>
      <c r="C6" s="2" t="s">
        <v>17</v>
      </c>
      <c r="D6" s="3">
        <v>4</v>
      </c>
      <c r="E6" s="2" t="s">
        <v>18</v>
      </c>
      <c r="F6" s="2" t="s">
        <v>21</v>
      </c>
      <c r="G6" s="2" t="s">
        <v>21</v>
      </c>
      <c r="H6" s="2" t="s">
        <v>21</v>
      </c>
      <c r="I6" s="2" t="s">
        <v>20</v>
      </c>
      <c r="J6" s="2" t="s">
        <v>20</v>
      </c>
      <c r="K6" s="3">
        <v>3</v>
      </c>
      <c r="L6" s="2" t="s">
        <v>22</v>
      </c>
      <c r="M6" s="2" t="s">
        <v>36</v>
      </c>
      <c r="N6" s="2" t="s">
        <v>23</v>
      </c>
      <c r="O6" s="2" t="s">
        <v>24</v>
      </c>
      <c r="P6" s="2" t="s">
        <v>26</v>
      </c>
      <c r="Q6" s="2"/>
      <c r="R6" s="3">
        <f>3*T6</f>
        <v>720</v>
      </c>
      <c r="S6" s="3">
        <f>T6*D6</f>
        <v>960</v>
      </c>
      <c r="T6" s="3">
        <v>240</v>
      </c>
      <c r="U6" s="3">
        <v>2</v>
      </c>
      <c r="V6" s="3">
        <f t="shared" si="0"/>
        <v>144</v>
      </c>
      <c r="W6" s="3">
        <f t="shared" si="1"/>
        <v>400</v>
      </c>
      <c r="X6" s="3">
        <f t="shared" si="2"/>
        <v>300</v>
      </c>
      <c r="Y6" s="2"/>
    </row>
    <row r="7" spans="1:25" ht="18" x14ac:dyDescent="0.45">
      <c r="A7" s="3">
        <v>6</v>
      </c>
      <c r="B7" s="3">
        <v>5</v>
      </c>
      <c r="C7" s="2" t="s">
        <v>42</v>
      </c>
      <c r="D7" s="3">
        <v>1</v>
      </c>
      <c r="E7" s="2" t="s">
        <v>42</v>
      </c>
      <c r="F7" s="2" t="s">
        <v>20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0</v>
      </c>
      <c r="L7" s="2" t="s">
        <v>42</v>
      </c>
      <c r="M7" s="2" t="s">
        <v>46</v>
      </c>
      <c r="N7" s="2" t="s">
        <v>47</v>
      </c>
      <c r="O7" s="2" t="s">
        <v>38</v>
      </c>
      <c r="P7" s="2" t="s">
        <v>28</v>
      </c>
      <c r="Q7" s="2"/>
      <c r="R7" s="3">
        <v>104</v>
      </c>
      <c r="S7" s="3">
        <v>104</v>
      </c>
      <c r="T7" s="3">
        <v>174</v>
      </c>
      <c r="U7" s="3">
        <v>1</v>
      </c>
      <c r="V7" s="3">
        <f t="shared" si="0"/>
        <v>104.39999999999999</v>
      </c>
      <c r="W7" s="3">
        <f t="shared" si="1"/>
        <v>59.770114942528743</v>
      </c>
      <c r="X7" s="3">
        <f t="shared" si="2"/>
        <v>59.770114942528743</v>
      </c>
      <c r="Y7" s="2"/>
    </row>
    <row r="8" spans="1:25" ht="18" x14ac:dyDescent="0.45">
      <c r="A8" s="3">
        <v>6</v>
      </c>
      <c r="B8" s="3">
        <v>6</v>
      </c>
      <c r="C8" s="2" t="s">
        <v>17</v>
      </c>
      <c r="D8" s="3">
        <v>3</v>
      </c>
      <c r="E8" s="2" t="s">
        <v>18</v>
      </c>
      <c r="F8" s="2" t="s">
        <v>30</v>
      </c>
      <c r="G8" s="2" t="s">
        <v>19</v>
      </c>
      <c r="H8" s="2" t="s">
        <v>20</v>
      </c>
      <c r="I8" s="2" t="s">
        <v>20</v>
      </c>
      <c r="J8" s="2" t="s">
        <v>20</v>
      </c>
      <c r="K8" s="3">
        <v>0</v>
      </c>
      <c r="L8" s="2" t="s">
        <v>33</v>
      </c>
      <c r="M8" s="2" t="s">
        <v>36</v>
      </c>
      <c r="N8" s="2" t="s">
        <v>23</v>
      </c>
      <c r="O8" s="2" t="s">
        <v>39</v>
      </c>
      <c r="P8" s="2" t="s">
        <v>28</v>
      </c>
      <c r="Q8" s="2"/>
      <c r="R8" s="3">
        <v>0</v>
      </c>
      <c r="S8" s="3">
        <f>T8*D8</f>
        <v>561</v>
      </c>
      <c r="T8" s="3">
        <v>187</v>
      </c>
      <c r="U8" s="3">
        <v>1</v>
      </c>
      <c r="V8" s="3">
        <f t="shared" si="0"/>
        <v>112.2</v>
      </c>
      <c r="W8" s="3">
        <f t="shared" si="1"/>
        <v>300</v>
      </c>
      <c r="X8" s="3">
        <f t="shared" si="2"/>
        <v>0</v>
      </c>
      <c r="Y8" s="2"/>
    </row>
    <row r="9" spans="1:25" ht="18" x14ac:dyDescent="0.45">
      <c r="A9" s="3">
        <v>6</v>
      </c>
      <c r="B9" s="3">
        <v>7</v>
      </c>
      <c r="C9" s="2" t="s">
        <v>21</v>
      </c>
      <c r="D9" s="3">
        <v>1</v>
      </c>
      <c r="E9" s="2" t="s">
        <v>21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  <c r="K9" s="3">
        <v>1</v>
      </c>
      <c r="L9" s="2" t="s">
        <v>35</v>
      </c>
      <c r="M9" s="2" t="s">
        <v>46</v>
      </c>
      <c r="N9" s="2" t="s">
        <v>23</v>
      </c>
      <c r="O9" s="2" t="s">
        <v>38</v>
      </c>
      <c r="P9" s="2" t="s">
        <v>28</v>
      </c>
      <c r="Q9" s="2"/>
      <c r="R9" s="3">
        <v>99</v>
      </c>
      <c r="S9" s="3">
        <v>99</v>
      </c>
      <c r="T9" s="3">
        <v>165</v>
      </c>
      <c r="U9" s="3">
        <v>1</v>
      </c>
      <c r="V9" s="3">
        <f t="shared" si="0"/>
        <v>99</v>
      </c>
      <c r="W9" s="3">
        <f t="shared" si="1"/>
        <v>60</v>
      </c>
      <c r="X9" s="3">
        <f t="shared" si="2"/>
        <v>60</v>
      </c>
      <c r="Y9" s="2"/>
    </row>
    <row r="10" spans="1:25" ht="18" x14ac:dyDescent="0.45">
      <c r="A10" s="3">
        <v>6</v>
      </c>
      <c r="B10" s="3">
        <v>8</v>
      </c>
      <c r="C10" s="2" t="s">
        <v>17</v>
      </c>
      <c r="D10" s="3">
        <v>3</v>
      </c>
      <c r="E10" s="2" t="s">
        <v>30</v>
      </c>
      <c r="F10" s="2" t="s">
        <v>21</v>
      </c>
      <c r="G10" s="2" t="s">
        <v>21</v>
      </c>
      <c r="H10" s="2" t="s">
        <v>20</v>
      </c>
      <c r="I10" s="2" t="s">
        <v>20</v>
      </c>
      <c r="J10" s="2" t="s">
        <v>20</v>
      </c>
      <c r="K10" s="3">
        <v>2</v>
      </c>
      <c r="L10" s="2" t="s">
        <v>22</v>
      </c>
      <c r="M10" s="2" t="s">
        <v>36</v>
      </c>
      <c r="N10" s="2" t="s">
        <v>23</v>
      </c>
      <c r="O10" s="2" t="s">
        <v>24</v>
      </c>
      <c r="P10" s="2" t="s">
        <v>26</v>
      </c>
      <c r="Q10" s="2"/>
      <c r="R10" s="3">
        <v>270</v>
      </c>
      <c r="S10" s="3">
        <f>T10*D10</f>
        <v>450</v>
      </c>
      <c r="T10" s="3">
        <v>150</v>
      </c>
      <c r="U10" s="3">
        <v>1</v>
      </c>
      <c r="V10" s="3">
        <f t="shared" si="0"/>
        <v>90</v>
      </c>
      <c r="W10" s="3">
        <f t="shared" si="1"/>
        <v>300</v>
      </c>
      <c r="X10" s="3">
        <f t="shared" si="2"/>
        <v>180</v>
      </c>
      <c r="Y10" s="2"/>
    </row>
    <row r="11" spans="1:25" ht="18" x14ac:dyDescent="0.45">
      <c r="A11" s="3">
        <v>6</v>
      </c>
      <c r="B11" s="3">
        <v>9</v>
      </c>
      <c r="C11" s="2" t="s">
        <v>17</v>
      </c>
      <c r="D11" s="3">
        <v>4</v>
      </c>
      <c r="E11" s="2" t="s">
        <v>18</v>
      </c>
      <c r="F11" s="2" t="s">
        <v>21</v>
      </c>
      <c r="G11" s="2" t="s">
        <v>21</v>
      </c>
      <c r="H11" s="2" t="s">
        <v>21</v>
      </c>
      <c r="I11" s="2" t="s">
        <v>20</v>
      </c>
      <c r="J11" s="2" t="s">
        <v>20</v>
      </c>
      <c r="K11" s="3">
        <v>3</v>
      </c>
      <c r="L11" s="2" t="s">
        <v>22</v>
      </c>
      <c r="M11" s="2" t="s">
        <v>36</v>
      </c>
      <c r="N11" s="2" t="s">
        <v>37</v>
      </c>
      <c r="O11" s="2" t="s">
        <v>24</v>
      </c>
      <c r="P11" s="2" t="s">
        <v>28</v>
      </c>
      <c r="Q11" s="2"/>
      <c r="R11" s="3">
        <f>3*203</f>
        <v>609</v>
      </c>
      <c r="S11" s="3">
        <f>T11*D11</f>
        <v>812</v>
      </c>
      <c r="T11" s="3">
        <v>203</v>
      </c>
      <c r="U11" s="3">
        <v>2</v>
      </c>
      <c r="V11" s="3">
        <f t="shared" si="0"/>
        <v>121.8</v>
      </c>
      <c r="W11" s="3">
        <f t="shared" si="1"/>
        <v>400</v>
      </c>
      <c r="X11" s="3">
        <f t="shared" si="2"/>
        <v>300</v>
      </c>
      <c r="Y11" s="2"/>
    </row>
    <row r="12" spans="1:25" ht="18" x14ac:dyDescent="0.45">
      <c r="A12" s="3">
        <v>6</v>
      </c>
      <c r="B12" s="3">
        <v>10</v>
      </c>
      <c r="C12" s="2" t="s">
        <v>21</v>
      </c>
      <c r="D12" s="3">
        <v>1</v>
      </c>
      <c r="E12" s="2" t="s">
        <v>21</v>
      </c>
      <c r="F12" s="2" t="s">
        <v>20</v>
      </c>
      <c r="G12" s="2" t="s">
        <v>20</v>
      </c>
      <c r="H12" s="2" t="s">
        <v>20</v>
      </c>
      <c r="I12" s="2" t="s">
        <v>20</v>
      </c>
      <c r="J12" s="2" t="s">
        <v>20</v>
      </c>
      <c r="K12" s="3">
        <v>1</v>
      </c>
      <c r="L12" s="2" t="s">
        <v>22</v>
      </c>
      <c r="M12" s="2" t="s">
        <v>46</v>
      </c>
      <c r="N12" s="2" t="s">
        <v>23</v>
      </c>
      <c r="O12" s="2" t="s">
        <v>24</v>
      </c>
      <c r="P12" s="2" t="s">
        <v>26</v>
      </c>
      <c r="Q12" s="2"/>
      <c r="R12" s="3">
        <v>119</v>
      </c>
      <c r="S12" s="3">
        <v>119</v>
      </c>
      <c r="T12" s="3">
        <v>199</v>
      </c>
      <c r="U12" s="3">
        <v>1</v>
      </c>
      <c r="V12" s="3">
        <f t="shared" si="0"/>
        <v>119.39999999999999</v>
      </c>
      <c r="W12" s="3">
        <f t="shared" si="1"/>
        <v>59.798994974874375</v>
      </c>
      <c r="X12" s="3">
        <f t="shared" si="2"/>
        <v>59.798994974874375</v>
      </c>
      <c r="Y12" s="2"/>
    </row>
    <row r="13" spans="1:25" ht="18" x14ac:dyDescent="0.45">
      <c r="A13" s="3">
        <v>6</v>
      </c>
      <c r="B13" s="3">
        <v>11</v>
      </c>
      <c r="C13" s="2" t="s">
        <v>21</v>
      </c>
      <c r="D13" s="3">
        <v>2</v>
      </c>
      <c r="E13" s="2" t="s">
        <v>31</v>
      </c>
      <c r="F13" s="2" t="s">
        <v>21</v>
      </c>
      <c r="G13" s="2" t="s">
        <v>21</v>
      </c>
      <c r="H13" s="2" t="s">
        <v>20</v>
      </c>
      <c r="I13" s="2" t="s">
        <v>20</v>
      </c>
      <c r="J13" s="2" t="s">
        <v>20</v>
      </c>
      <c r="K13" s="3">
        <v>2</v>
      </c>
      <c r="L13" s="2" t="s">
        <v>22</v>
      </c>
      <c r="M13" s="2" t="s">
        <v>36</v>
      </c>
      <c r="N13" s="2" t="s">
        <v>37</v>
      </c>
      <c r="O13" s="2" t="s">
        <v>24</v>
      </c>
      <c r="P13" s="2" t="s">
        <v>26</v>
      </c>
      <c r="Q13" s="2"/>
      <c r="R13" s="3">
        <v>212</v>
      </c>
      <c r="S13" s="3">
        <v>212</v>
      </c>
      <c r="T13" s="3">
        <v>177</v>
      </c>
      <c r="U13" s="3">
        <v>1</v>
      </c>
      <c r="V13" s="3">
        <f t="shared" si="0"/>
        <v>106.2</v>
      </c>
      <c r="W13" s="3">
        <f t="shared" si="1"/>
        <v>119.77401129943503</v>
      </c>
      <c r="X13" s="3">
        <f t="shared" si="2"/>
        <v>119.77401129943503</v>
      </c>
      <c r="Y13" s="2"/>
    </row>
    <row r="14" spans="1:25" ht="18" x14ac:dyDescent="0.45">
      <c r="A14" s="3">
        <v>6</v>
      </c>
      <c r="B14" s="3">
        <v>12</v>
      </c>
      <c r="C14" s="2" t="s">
        <v>21</v>
      </c>
      <c r="D14" s="3">
        <v>1</v>
      </c>
      <c r="E14" s="2" t="s">
        <v>21</v>
      </c>
      <c r="F14" s="2" t="s">
        <v>20</v>
      </c>
      <c r="G14" s="2" t="s">
        <v>20</v>
      </c>
      <c r="H14" s="2" t="s">
        <v>20</v>
      </c>
      <c r="I14" s="2" t="s">
        <v>20</v>
      </c>
      <c r="J14" s="2" t="s">
        <v>20</v>
      </c>
      <c r="K14" s="3">
        <v>1</v>
      </c>
      <c r="L14" s="2" t="s">
        <v>35</v>
      </c>
      <c r="M14" s="2" t="s">
        <v>46</v>
      </c>
      <c r="N14" s="2" t="s">
        <v>23</v>
      </c>
      <c r="O14" s="2" t="s">
        <v>38</v>
      </c>
      <c r="P14" s="2" t="s">
        <v>28</v>
      </c>
      <c r="Q14" s="2"/>
      <c r="R14" s="3">
        <v>143</v>
      </c>
      <c r="S14" s="3">
        <v>143</v>
      </c>
      <c r="T14" s="3">
        <v>238</v>
      </c>
      <c r="U14" s="3">
        <v>2</v>
      </c>
      <c r="V14" s="3">
        <f t="shared" si="0"/>
        <v>142.79999999999998</v>
      </c>
      <c r="W14" s="3">
        <f t="shared" si="1"/>
        <v>60.084033613445378</v>
      </c>
      <c r="X14" s="3">
        <f t="shared" si="2"/>
        <v>60.084033613445378</v>
      </c>
      <c r="Y14" s="2"/>
    </row>
    <row r="15" spans="1:25" ht="18" x14ac:dyDescent="0.45">
      <c r="A15" s="3">
        <v>6</v>
      </c>
      <c r="B15" s="3">
        <v>13</v>
      </c>
      <c r="C15" s="2" t="s">
        <v>17</v>
      </c>
      <c r="D15" s="3">
        <v>4</v>
      </c>
      <c r="E15" s="2" t="s">
        <v>31</v>
      </c>
      <c r="F15" s="2" t="s">
        <v>18</v>
      </c>
      <c r="G15" s="2" t="s">
        <v>18</v>
      </c>
      <c r="H15" s="2" t="s">
        <v>21</v>
      </c>
      <c r="I15" s="2" t="s">
        <v>21</v>
      </c>
      <c r="J15" s="2" t="s">
        <v>20</v>
      </c>
      <c r="K15" s="3">
        <v>2</v>
      </c>
      <c r="L15" s="2" t="s">
        <v>22</v>
      </c>
      <c r="M15" s="2" t="s">
        <v>36</v>
      </c>
      <c r="N15" s="2" t="s">
        <v>37</v>
      </c>
      <c r="O15" s="2" t="s">
        <v>24</v>
      </c>
      <c r="P15" s="2" t="s">
        <v>28</v>
      </c>
      <c r="Q15" s="2"/>
      <c r="R15" s="3">
        <f>2*66</f>
        <v>132</v>
      </c>
      <c r="S15" s="3">
        <f>T15*D15</f>
        <v>440</v>
      </c>
      <c r="T15" s="3">
        <v>110</v>
      </c>
      <c r="U15" s="3">
        <v>1</v>
      </c>
      <c r="V15" s="3">
        <f t="shared" si="0"/>
        <v>66</v>
      </c>
      <c r="W15" s="3">
        <f t="shared" si="1"/>
        <v>400</v>
      </c>
      <c r="X15" s="3">
        <f t="shared" si="2"/>
        <v>120</v>
      </c>
      <c r="Y15" s="2"/>
    </row>
    <row r="16" spans="1:25" ht="18" x14ac:dyDescent="0.45">
      <c r="A16" s="3">
        <v>6</v>
      </c>
      <c r="B16" s="3">
        <v>14</v>
      </c>
      <c r="C16" s="2" t="s">
        <v>21</v>
      </c>
      <c r="D16" s="3">
        <v>1</v>
      </c>
      <c r="E16" s="2" t="s">
        <v>21</v>
      </c>
      <c r="F16" s="2" t="s">
        <v>20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1</v>
      </c>
      <c r="L16" s="2" t="s">
        <v>22</v>
      </c>
      <c r="M16" s="2" t="s">
        <v>46</v>
      </c>
      <c r="N16" s="2" t="s">
        <v>23</v>
      </c>
      <c r="O16" s="2" t="s">
        <v>24</v>
      </c>
      <c r="P16" s="2" t="s">
        <v>28</v>
      </c>
      <c r="Q16" s="2"/>
      <c r="R16" s="3">
        <v>96</v>
      </c>
      <c r="S16" s="3">
        <v>96</v>
      </c>
      <c r="T16" s="3">
        <v>160</v>
      </c>
      <c r="U16" s="3">
        <v>1</v>
      </c>
      <c r="V16" s="3">
        <f t="shared" si="0"/>
        <v>96</v>
      </c>
      <c r="W16" s="3">
        <f t="shared" si="1"/>
        <v>60</v>
      </c>
      <c r="X16" s="3">
        <f t="shared" si="2"/>
        <v>60</v>
      </c>
      <c r="Y16" s="2"/>
    </row>
    <row r="17" spans="1:25" ht="18" x14ac:dyDescent="0.45">
      <c r="A17" s="3">
        <v>6</v>
      </c>
      <c r="B17" s="3">
        <v>15</v>
      </c>
      <c r="C17" s="2" t="s">
        <v>17</v>
      </c>
      <c r="D17" s="3">
        <v>2</v>
      </c>
      <c r="E17" s="2" t="s">
        <v>17</v>
      </c>
      <c r="F17" s="2" t="s">
        <v>21</v>
      </c>
      <c r="G17" s="2" t="s">
        <v>20</v>
      </c>
      <c r="H17" s="2" t="s">
        <v>20</v>
      </c>
      <c r="I17" s="2" t="s">
        <v>20</v>
      </c>
      <c r="J17" s="2" t="s">
        <v>20</v>
      </c>
      <c r="K17" s="3">
        <v>4</v>
      </c>
      <c r="L17" s="2" t="s">
        <v>22</v>
      </c>
      <c r="M17" s="2" t="s">
        <v>36</v>
      </c>
      <c r="N17" s="2" t="s">
        <v>23</v>
      </c>
      <c r="O17" s="2" t="s">
        <v>24</v>
      </c>
      <c r="P17" s="2" t="s">
        <v>26</v>
      </c>
      <c r="Q17" s="2"/>
      <c r="R17" s="3">
        <v>244</v>
      </c>
      <c r="S17" s="3">
        <f>T17*D17</f>
        <v>814</v>
      </c>
      <c r="T17" s="3">
        <v>407</v>
      </c>
      <c r="U17" s="3">
        <v>4</v>
      </c>
      <c r="V17" s="3">
        <f t="shared" si="0"/>
        <v>244.2</v>
      </c>
      <c r="W17" s="3">
        <f t="shared" si="1"/>
        <v>200</v>
      </c>
      <c r="X17" s="3">
        <f t="shared" si="2"/>
        <v>59.95085995085995</v>
      </c>
      <c r="Y17" s="2"/>
    </row>
    <row r="18" spans="1:25" ht="18" x14ac:dyDescent="0.45">
      <c r="A18" s="3">
        <v>6</v>
      </c>
      <c r="B18" s="3">
        <v>16</v>
      </c>
      <c r="C18" s="2" t="s">
        <v>21</v>
      </c>
      <c r="D18" s="3">
        <v>3</v>
      </c>
      <c r="E18" s="2" t="s">
        <v>31</v>
      </c>
      <c r="F18" s="2" t="s">
        <v>21</v>
      </c>
      <c r="G18" s="2" t="s">
        <v>21</v>
      </c>
      <c r="H18" s="2" t="s">
        <v>21</v>
      </c>
      <c r="I18" s="2" t="s">
        <v>20</v>
      </c>
      <c r="J18" s="2" t="s">
        <v>20</v>
      </c>
      <c r="K18" s="3">
        <v>6</v>
      </c>
      <c r="L18" s="2" t="s">
        <v>22</v>
      </c>
      <c r="M18" s="2" t="s">
        <v>36</v>
      </c>
      <c r="N18" s="2" t="s">
        <v>37</v>
      </c>
      <c r="O18" s="2" t="s">
        <v>24</v>
      </c>
      <c r="P18" s="2" t="s">
        <v>27</v>
      </c>
      <c r="Q18" s="2"/>
      <c r="R18" s="3">
        <v>421</v>
      </c>
      <c r="S18" s="3">
        <v>421</v>
      </c>
      <c r="T18" s="3">
        <v>234</v>
      </c>
      <c r="U18" s="3">
        <v>2</v>
      </c>
      <c r="V18" s="3">
        <f t="shared" si="0"/>
        <v>140.4</v>
      </c>
      <c r="W18" s="3">
        <f t="shared" si="1"/>
        <v>179.91452991452991</v>
      </c>
      <c r="X18" s="3">
        <f t="shared" si="2"/>
        <v>179.91452991452991</v>
      </c>
      <c r="Y18" s="2"/>
    </row>
    <row r="19" spans="1:25" ht="18" x14ac:dyDescent="0.45">
      <c r="A19" s="3">
        <v>6</v>
      </c>
      <c r="B19" s="3">
        <v>17</v>
      </c>
      <c r="C19" s="2" t="s">
        <v>42</v>
      </c>
      <c r="D19" s="3">
        <v>1</v>
      </c>
      <c r="E19" s="2" t="s">
        <v>42</v>
      </c>
      <c r="F19" s="2" t="s">
        <v>20</v>
      </c>
      <c r="G19" s="2" t="s">
        <v>20</v>
      </c>
      <c r="H19" s="2" t="s">
        <v>20</v>
      </c>
      <c r="I19" s="2" t="s">
        <v>20</v>
      </c>
      <c r="J19" s="2" t="s">
        <v>20</v>
      </c>
      <c r="K19" s="3">
        <v>0</v>
      </c>
      <c r="L19" s="2" t="s">
        <v>42</v>
      </c>
      <c r="M19" s="2" t="s">
        <v>46</v>
      </c>
      <c r="N19" s="2" t="s">
        <v>47</v>
      </c>
      <c r="O19" s="2" t="s">
        <v>38</v>
      </c>
      <c r="P19" s="2" t="s">
        <v>28</v>
      </c>
      <c r="Q19" s="2"/>
      <c r="R19" s="3">
        <v>216</v>
      </c>
      <c r="S19" s="3">
        <v>216</v>
      </c>
      <c r="T19" s="3">
        <v>360</v>
      </c>
      <c r="U19" s="3">
        <v>3</v>
      </c>
      <c r="V19" s="3">
        <f t="shared" si="0"/>
        <v>216</v>
      </c>
      <c r="W19" s="3">
        <f t="shared" si="1"/>
        <v>60</v>
      </c>
      <c r="X19" s="3">
        <f t="shared" si="2"/>
        <v>60</v>
      </c>
      <c r="Y19" s="2"/>
    </row>
    <row r="20" spans="1:25" ht="18" x14ac:dyDescent="0.45">
      <c r="A20" s="3">
        <v>6</v>
      </c>
      <c r="B20" s="3">
        <v>18</v>
      </c>
      <c r="C20" s="2" t="s">
        <v>21</v>
      </c>
      <c r="D20" s="3">
        <v>3</v>
      </c>
      <c r="E20" s="2" t="s">
        <v>31</v>
      </c>
      <c r="F20" s="2" t="s">
        <v>21</v>
      </c>
      <c r="G20" s="2" t="s">
        <v>21</v>
      </c>
      <c r="H20" s="2" t="s">
        <v>21</v>
      </c>
      <c r="I20" s="2" t="s">
        <v>20</v>
      </c>
      <c r="J20" s="2" t="s">
        <v>20</v>
      </c>
      <c r="K20" s="3">
        <v>6</v>
      </c>
      <c r="L20" s="2" t="s">
        <v>22</v>
      </c>
      <c r="M20" s="2" t="s">
        <v>36</v>
      </c>
      <c r="N20" s="2" t="s">
        <v>37</v>
      </c>
      <c r="O20" s="2" t="s">
        <v>24</v>
      </c>
      <c r="P20" s="2" t="s">
        <v>28</v>
      </c>
      <c r="Q20" s="2"/>
      <c r="R20" s="3">
        <v>540</v>
      </c>
      <c r="S20" s="3">
        <v>540</v>
      </c>
      <c r="T20" s="3">
        <v>300</v>
      </c>
      <c r="U20" s="3">
        <v>3</v>
      </c>
      <c r="V20" s="3">
        <f t="shared" si="0"/>
        <v>180</v>
      </c>
      <c r="W20" s="3">
        <f t="shared" si="1"/>
        <v>180</v>
      </c>
      <c r="X20" s="3">
        <f t="shared" si="2"/>
        <v>180</v>
      </c>
      <c r="Y20" s="2"/>
    </row>
    <row r="21" spans="1:25" ht="18" x14ac:dyDescent="0.45">
      <c r="A21" s="3">
        <v>6</v>
      </c>
      <c r="B21" s="3">
        <v>19</v>
      </c>
      <c r="C21" s="2" t="s">
        <v>42</v>
      </c>
      <c r="D21" s="3">
        <v>1</v>
      </c>
      <c r="E21" s="2" t="s">
        <v>42</v>
      </c>
      <c r="F21" s="2" t="s">
        <v>20</v>
      </c>
      <c r="G21" s="2" t="s">
        <v>20</v>
      </c>
      <c r="H21" s="2" t="s">
        <v>20</v>
      </c>
      <c r="I21" s="2" t="s">
        <v>20</v>
      </c>
      <c r="J21" s="2" t="s">
        <v>20</v>
      </c>
      <c r="K21" s="3">
        <v>0</v>
      </c>
      <c r="L21" s="2" t="s">
        <v>42</v>
      </c>
      <c r="M21" s="2" t="s">
        <v>46</v>
      </c>
      <c r="N21" s="2" t="s">
        <v>23</v>
      </c>
      <c r="O21" s="2" t="s">
        <v>38</v>
      </c>
      <c r="P21" s="2" t="s">
        <v>28</v>
      </c>
      <c r="Q21" s="2"/>
      <c r="R21" s="3">
        <v>170</v>
      </c>
      <c r="S21" s="3">
        <v>170</v>
      </c>
      <c r="T21" s="3">
        <v>283</v>
      </c>
      <c r="U21" s="3">
        <v>2</v>
      </c>
      <c r="V21" s="3">
        <f t="shared" si="0"/>
        <v>169.79999999999998</v>
      </c>
      <c r="W21" s="3">
        <f t="shared" si="1"/>
        <v>60.07067137809188</v>
      </c>
      <c r="X21" s="3">
        <f t="shared" si="2"/>
        <v>60.07067137809188</v>
      </c>
      <c r="Y21" s="2"/>
    </row>
    <row r="22" spans="1:25" ht="18" x14ac:dyDescent="0.45">
      <c r="A22" s="3">
        <v>6</v>
      </c>
      <c r="B22" s="3">
        <v>20</v>
      </c>
      <c r="C22" s="2" t="s">
        <v>17</v>
      </c>
      <c r="D22" s="3">
        <v>3</v>
      </c>
      <c r="E22" s="2" t="s">
        <v>18</v>
      </c>
      <c r="F22" s="2" t="s">
        <v>21</v>
      </c>
      <c r="G22" s="2" t="s">
        <v>21</v>
      </c>
      <c r="H22" s="2" t="s">
        <v>20</v>
      </c>
      <c r="I22" s="2" t="s">
        <v>20</v>
      </c>
      <c r="J22" s="2" t="s">
        <v>20</v>
      </c>
      <c r="K22" s="3">
        <v>2</v>
      </c>
      <c r="L22" s="2" t="s">
        <v>22</v>
      </c>
      <c r="M22" s="2" t="s">
        <v>36</v>
      </c>
      <c r="N22" s="2" t="s">
        <v>23</v>
      </c>
      <c r="O22" s="2" t="s">
        <v>24</v>
      </c>
      <c r="P22" s="2" t="s">
        <v>26</v>
      </c>
      <c r="Q22" s="2"/>
      <c r="R22" s="3">
        <f>2*162</f>
        <v>324</v>
      </c>
      <c r="S22" s="3">
        <f>T22*D22</f>
        <v>486</v>
      </c>
      <c r="T22" s="3">
        <v>162</v>
      </c>
      <c r="U22" s="3">
        <v>1</v>
      </c>
      <c r="V22" s="3">
        <f t="shared" si="0"/>
        <v>97.2</v>
      </c>
      <c r="W22" s="3">
        <f t="shared" si="1"/>
        <v>300</v>
      </c>
      <c r="X22" s="3">
        <f t="shared" si="2"/>
        <v>200</v>
      </c>
      <c r="Y22" s="2"/>
    </row>
    <row r="23" spans="1:25" ht="18" x14ac:dyDescent="0.45">
      <c r="A23" s="3">
        <v>6</v>
      </c>
      <c r="B23" s="3">
        <v>21</v>
      </c>
      <c r="C23" s="2" t="s">
        <v>17</v>
      </c>
      <c r="D23" s="3">
        <v>4</v>
      </c>
      <c r="E23" s="2" t="s">
        <v>18</v>
      </c>
      <c r="F23" s="2" t="s">
        <v>18</v>
      </c>
      <c r="G23" s="2" t="s">
        <v>18</v>
      </c>
      <c r="H23" s="2" t="s">
        <v>19</v>
      </c>
      <c r="I23" s="2" t="s">
        <v>20</v>
      </c>
      <c r="J23" s="2" t="s">
        <v>20</v>
      </c>
      <c r="K23" s="3">
        <v>0</v>
      </c>
      <c r="L23" s="2" t="s">
        <v>22</v>
      </c>
      <c r="M23" s="2" t="s">
        <v>36</v>
      </c>
      <c r="N23" s="2" t="s">
        <v>37</v>
      </c>
      <c r="O23" s="2" t="s">
        <v>24</v>
      </c>
      <c r="P23" s="2" t="s">
        <v>26</v>
      </c>
      <c r="Q23" s="2"/>
      <c r="R23" s="3">
        <v>0</v>
      </c>
      <c r="S23" s="3">
        <f>T23*D23</f>
        <v>548</v>
      </c>
      <c r="T23" s="3">
        <v>137</v>
      </c>
      <c r="U23" s="3">
        <v>1</v>
      </c>
      <c r="V23" s="3">
        <f t="shared" si="0"/>
        <v>82.2</v>
      </c>
      <c r="W23" s="3">
        <f t="shared" si="1"/>
        <v>400</v>
      </c>
      <c r="X23" s="3">
        <f t="shared" si="2"/>
        <v>0</v>
      </c>
      <c r="Y23" s="2"/>
    </row>
    <row r="24" spans="1:25" ht="18" x14ac:dyDescent="0.45">
      <c r="K24" s="3">
        <f>SUM(K3:K23)</f>
        <v>38</v>
      </c>
      <c r="T24" s="4">
        <f>SUM(T3:T23)</f>
        <v>4278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8"/>
  <sheetViews>
    <sheetView rightToLeft="1" zoomScale="115" zoomScaleNormal="115" workbookViewId="0">
      <pane ySplit="1065" topLeftCell="A7" activePane="bottomLeft"/>
      <selection activeCell="U1" sqref="U1:U1048576"/>
      <selection pane="bottomLeft" activeCell="O10" sqref="O10"/>
    </sheetView>
  </sheetViews>
  <sheetFormatPr defaultRowHeight="15" x14ac:dyDescent="0.25"/>
  <cols>
    <col min="11" max="11" width="10.85546875" style="4" customWidth="1"/>
    <col min="12" max="12" width="17.42578125" customWidth="1"/>
    <col min="13" max="13" width="12.5703125" customWidth="1"/>
    <col min="15" max="15" width="13.7109375" bestFit="1" customWidth="1"/>
    <col min="16" max="16" width="10.140625" bestFit="1" customWidth="1"/>
    <col min="17" max="17" width="5.7109375" customWidth="1"/>
    <col min="18" max="18" width="6.42578125" style="4" customWidth="1"/>
    <col min="19" max="19" width="4.85546875" style="4" customWidth="1"/>
    <col min="20" max="22" width="9.140625" style="4"/>
    <col min="23" max="23" width="13.140625" style="4" customWidth="1"/>
    <col min="24" max="24" width="18" style="4" customWidth="1"/>
    <col min="25" max="25" width="11.42578125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7</v>
      </c>
      <c r="B3" s="3">
        <v>1</v>
      </c>
      <c r="C3" s="2" t="s">
        <v>17</v>
      </c>
      <c r="D3" s="3">
        <v>1</v>
      </c>
      <c r="E3" s="2" t="s">
        <v>17</v>
      </c>
      <c r="F3" s="2" t="s">
        <v>20</v>
      </c>
      <c r="G3" s="2" t="s">
        <v>20</v>
      </c>
      <c r="H3" s="2" t="s">
        <v>20</v>
      </c>
      <c r="I3" s="2" t="s">
        <v>20</v>
      </c>
      <c r="J3" s="2" t="s">
        <v>20</v>
      </c>
      <c r="K3" s="3">
        <v>0</v>
      </c>
      <c r="L3" s="2" t="s">
        <v>22</v>
      </c>
      <c r="M3" s="2" t="s">
        <v>46</v>
      </c>
      <c r="N3" s="2" t="s">
        <v>23</v>
      </c>
      <c r="O3" s="2" t="s">
        <v>38</v>
      </c>
      <c r="P3" s="2" t="s">
        <v>41</v>
      </c>
      <c r="Q3" s="2"/>
      <c r="R3" s="3">
        <v>0</v>
      </c>
      <c r="S3" s="3">
        <f>T3*D3</f>
        <v>300</v>
      </c>
      <c r="T3" s="3">
        <v>300</v>
      </c>
      <c r="U3" s="3">
        <v>3</v>
      </c>
      <c r="V3" s="3">
        <f>T3*0.6</f>
        <v>180</v>
      </c>
      <c r="W3" s="3">
        <f>S3/T3*100</f>
        <v>100</v>
      </c>
      <c r="X3" s="3">
        <f>R3/T3*100</f>
        <v>0</v>
      </c>
      <c r="Y3" s="2"/>
    </row>
    <row r="4" spans="1:25" ht="18" x14ac:dyDescent="0.45">
      <c r="A4" s="3">
        <v>7</v>
      </c>
      <c r="B4" s="3">
        <v>2</v>
      </c>
      <c r="C4" s="2" t="s">
        <v>21</v>
      </c>
      <c r="D4" s="3">
        <v>2</v>
      </c>
      <c r="E4" s="2" t="s">
        <v>21</v>
      </c>
      <c r="F4" s="2" t="s">
        <v>21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1</v>
      </c>
      <c r="L4" s="2" t="s">
        <v>22</v>
      </c>
      <c r="M4" s="2" t="s">
        <v>46</v>
      </c>
      <c r="N4" s="2" t="s">
        <v>23</v>
      </c>
      <c r="O4" s="2" t="s">
        <v>38</v>
      </c>
      <c r="P4" s="2" t="s">
        <v>26</v>
      </c>
      <c r="Q4" s="2"/>
      <c r="R4" s="3">
        <v>334</v>
      </c>
      <c r="S4" s="3">
        <v>334</v>
      </c>
      <c r="T4" s="3">
        <v>278</v>
      </c>
      <c r="U4" s="3">
        <v>2</v>
      </c>
      <c r="V4" s="3">
        <f t="shared" ref="V4:V20" si="0">T4*0.6</f>
        <v>166.79999999999998</v>
      </c>
      <c r="W4" s="3">
        <f t="shared" ref="W4:W20" si="1">S4/T4*100</f>
        <v>120.14388489208633</v>
      </c>
      <c r="X4" s="3">
        <f t="shared" ref="X4:X20" si="2">R4/T4*100</f>
        <v>120.14388489208633</v>
      </c>
      <c r="Y4" s="2"/>
    </row>
    <row r="5" spans="1:25" ht="18" x14ac:dyDescent="0.45">
      <c r="A5" s="3">
        <v>7</v>
      </c>
      <c r="B5" s="3">
        <v>3</v>
      </c>
      <c r="C5" s="2" t="s">
        <v>21</v>
      </c>
      <c r="D5" s="3">
        <v>3</v>
      </c>
      <c r="E5" s="2" t="s">
        <v>21</v>
      </c>
      <c r="F5" s="2" t="s">
        <v>21</v>
      </c>
      <c r="G5" s="2" t="s">
        <v>21</v>
      </c>
      <c r="H5" s="2" t="s">
        <v>20</v>
      </c>
      <c r="I5" s="2" t="s">
        <v>20</v>
      </c>
      <c r="J5" s="2" t="s">
        <v>20</v>
      </c>
      <c r="K5" s="3">
        <v>3</v>
      </c>
      <c r="L5" s="2" t="s">
        <v>22</v>
      </c>
      <c r="M5" s="2" t="s">
        <v>36</v>
      </c>
      <c r="N5" s="2" t="s">
        <v>23</v>
      </c>
      <c r="O5" s="2" t="s">
        <v>38</v>
      </c>
      <c r="P5" s="2" t="s">
        <v>26</v>
      </c>
      <c r="Q5" s="2"/>
      <c r="R5" s="3">
        <v>243</v>
      </c>
      <c r="S5" s="3">
        <v>243</v>
      </c>
      <c r="T5" s="3">
        <v>135</v>
      </c>
      <c r="U5" s="3">
        <v>1</v>
      </c>
      <c r="V5" s="3">
        <f t="shared" si="0"/>
        <v>81</v>
      </c>
      <c r="W5" s="3">
        <f t="shared" si="1"/>
        <v>180</v>
      </c>
      <c r="X5" s="3">
        <f t="shared" si="2"/>
        <v>180</v>
      </c>
      <c r="Y5" s="2"/>
    </row>
    <row r="6" spans="1:25" ht="18" x14ac:dyDescent="0.45">
      <c r="A6" s="3">
        <v>7</v>
      </c>
      <c r="B6" s="3">
        <v>4</v>
      </c>
      <c r="C6" s="2" t="s">
        <v>17</v>
      </c>
      <c r="D6" s="3">
        <v>3</v>
      </c>
      <c r="E6" s="2" t="s">
        <v>18</v>
      </c>
      <c r="F6" s="2" t="s">
        <v>21</v>
      </c>
      <c r="G6" s="2" t="s">
        <v>21</v>
      </c>
      <c r="H6" s="2" t="s">
        <v>20</v>
      </c>
      <c r="I6" s="2" t="s">
        <v>20</v>
      </c>
      <c r="J6" s="2" t="s">
        <v>20</v>
      </c>
      <c r="K6" s="3">
        <v>2</v>
      </c>
      <c r="L6" s="2" t="s">
        <v>22</v>
      </c>
      <c r="M6" s="2" t="s">
        <v>36</v>
      </c>
      <c r="N6" s="2" t="s">
        <v>23</v>
      </c>
      <c r="O6" s="2" t="s">
        <v>24</v>
      </c>
      <c r="P6" s="2" t="s">
        <v>48</v>
      </c>
      <c r="Q6" s="2"/>
      <c r="R6" s="3">
        <f>2*T6</f>
        <v>202</v>
      </c>
      <c r="S6" s="3">
        <f>T6*D6</f>
        <v>303</v>
      </c>
      <c r="T6" s="3">
        <v>101</v>
      </c>
      <c r="U6" s="3">
        <v>1</v>
      </c>
      <c r="V6" s="3">
        <f t="shared" si="0"/>
        <v>60.599999999999994</v>
      </c>
      <c r="W6" s="3">
        <f t="shared" si="1"/>
        <v>300</v>
      </c>
      <c r="X6" s="3">
        <f t="shared" si="2"/>
        <v>200</v>
      </c>
      <c r="Y6" s="2"/>
    </row>
    <row r="7" spans="1:25" ht="18" x14ac:dyDescent="0.45">
      <c r="A7" s="3">
        <v>7</v>
      </c>
      <c r="B7" s="3">
        <v>5</v>
      </c>
      <c r="C7" s="2" t="s">
        <v>17</v>
      </c>
      <c r="D7" s="3">
        <v>2</v>
      </c>
      <c r="E7" s="2" t="s">
        <v>18</v>
      </c>
      <c r="F7" s="2" t="s">
        <v>21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1</v>
      </c>
      <c r="L7" s="2" t="s">
        <v>22</v>
      </c>
      <c r="M7" s="2" t="s">
        <v>46</v>
      </c>
      <c r="N7" s="2" t="s">
        <v>23</v>
      </c>
      <c r="O7" s="2" t="s">
        <v>38</v>
      </c>
      <c r="P7" s="2" t="s">
        <v>28</v>
      </c>
      <c r="Q7" s="2"/>
      <c r="R7" s="3">
        <v>165</v>
      </c>
      <c r="S7" s="3">
        <f>T7*D7</f>
        <v>330</v>
      </c>
      <c r="T7" s="3">
        <v>165</v>
      </c>
      <c r="U7" s="3">
        <v>1</v>
      </c>
      <c r="V7" s="3">
        <f t="shared" si="0"/>
        <v>99</v>
      </c>
      <c r="W7" s="3">
        <f t="shared" si="1"/>
        <v>200</v>
      </c>
      <c r="X7" s="3">
        <f t="shared" si="2"/>
        <v>100</v>
      </c>
      <c r="Y7" s="2"/>
    </row>
    <row r="8" spans="1:25" ht="18" x14ac:dyDescent="0.45">
      <c r="A8" s="3">
        <v>7</v>
      </c>
      <c r="B8" s="3">
        <v>6</v>
      </c>
      <c r="C8" s="2" t="s">
        <v>21</v>
      </c>
      <c r="D8" s="3">
        <v>3</v>
      </c>
      <c r="E8" s="2" t="s">
        <v>31</v>
      </c>
      <c r="F8" s="2" t="s">
        <v>21</v>
      </c>
      <c r="G8" s="2" t="s">
        <v>21</v>
      </c>
      <c r="H8" s="2" t="s">
        <v>21</v>
      </c>
      <c r="I8" s="2" t="s">
        <v>20</v>
      </c>
      <c r="J8" s="2" t="s">
        <v>20</v>
      </c>
      <c r="K8" s="3">
        <v>3</v>
      </c>
      <c r="L8" s="2" t="s">
        <v>22</v>
      </c>
      <c r="M8" s="2" t="s">
        <v>36</v>
      </c>
      <c r="N8" s="2" t="s">
        <v>23</v>
      </c>
      <c r="O8" s="2" t="s">
        <v>24</v>
      </c>
      <c r="P8" s="2" t="s">
        <v>26</v>
      </c>
      <c r="Q8" s="2"/>
      <c r="R8" s="3">
        <v>194</v>
      </c>
      <c r="S8" s="3">
        <v>194</v>
      </c>
      <c r="T8" s="3">
        <v>108</v>
      </c>
      <c r="U8" s="3">
        <v>1</v>
      </c>
      <c r="V8" s="3">
        <f t="shared" si="0"/>
        <v>64.8</v>
      </c>
      <c r="W8" s="3">
        <f t="shared" si="1"/>
        <v>179.62962962962962</v>
      </c>
      <c r="X8" s="3">
        <f t="shared" si="2"/>
        <v>179.62962962962962</v>
      </c>
      <c r="Y8" s="2"/>
    </row>
    <row r="9" spans="1:25" ht="18" x14ac:dyDescent="0.45">
      <c r="A9" s="3">
        <v>7</v>
      </c>
      <c r="B9" s="3">
        <v>7</v>
      </c>
      <c r="C9" s="2" t="s">
        <v>18</v>
      </c>
      <c r="D9" s="3">
        <v>1</v>
      </c>
      <c r="E9" s="2" t="s">
        <v>18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  <c r="K9" s="3">
        <v>0</v>
      </c>
      <c r="L9" s="2" t="s">
        <v>22</v>
      </c>
      <c r="M9" s="2" t="s">
        <v>46</v>
      </c>
      <c r="N9" s="2" t="s">
        <v>23</v>
      </c>
      <c r="O9" s="2" t="s">
        <v>24</v>
      </c>
      <c r="P9" s="2" t="s">
        <v>26</v>
      </c>
      <c r="Q9" s="2"/>
      <c r="R9" s="3">
        <v>0</v>
      </c>
      <c r="S9" s="3">
        <f>T9*D9</f>
        <v>118</v>
      </c>
      <c r="T9" s="3">
        <v>118</v>
      </c>
      <c r="U9" s="3">
        <v>1</v>
      </c>
      <c r="V9" s="3">
        <f t="shared" si="0"/>
        <v>70.8</v>
      </c>
      <c r="W9" s="3">
        <f t="shared" si="1"/>
        <v>100</v>
      </c>
      <c r="X9" s="3">
        <f t="shared" si="2"/>
        <v>0</v>
      </c>
      <c r="Y9" s="2"/>
    </row>
    <row r="10" spans="1:25" s="5" customFormat="1" ht="18" x14ac:dyDescent="0.45">
      <c r="A10" s="3">
        <v>7</v>
      </c>
      <c r="B10" s="3">
        <v>8</v>
      </c>
      <c r="C10" s="2" t="s">
        <v>51</v>
      </c>
      <c r="D10" s="5" t="s">
        <v>20</v>
      </c>
      <c r="E10" s="2" t="s">
        <v>51</v>
      </c>
      <c r="K10" s="3">
        <v>0</v>
      </c>
      <c r="L10" s="2" t="s">
        <v>20</v>
      </c>
      <c r="M10" s="2" t="s">
        <v>20</v>
      </c>
      <c r="N10" s="2" t="s">
        <v>20</v>
      </c>
      <c r="O10" s="2" t="s">
        <v>20</v>
      </c>
      <c r="P10" s="2" t="s">
        <v>20</v>
      </c>
      <c r="R10" s="3">
        <v>0</v>
      </c>
      <c r="S10" s="3">
        <v>0</v>
      </c>
      <c r="T10" s="3">
        <v>45</v>
      </c>
      <c r="U10" s="3">
        <v>0</v>
      </c>
      <c r="V10" s="3">
        <f t="shared" si="0"/>
        <v>27</v>
      </c>
      <c r="W10" s="3">
        <f t="shared" si="1"/>
        <v>0</v>
      </c>
      <c r="X10" s="3">
        <f t="shared" si="2"/>
        <v>0</v>
      </c>
    </row>
    <row r="11" spans="1:25" ht="18" x14ac:dyDescent="0.45">
      <c r="A11" s="3">
        <v>7</v>
      </c>
      <c r="B11" s="3">
        <v>9</v>
      </c>
      <c r="C11" s="2" t="s">
        <v>21</v>
      </c>
      <c r="D11" s="3">
        <v>2</v>
      </c>
      <c r="E11" s="2" t="s">
        <v>21</v>
      </c>
      <c r="F11" s="2" t="s">
        <v>21</v>
      </c>
      <c r="G11" s="2" t="s">
        <v>20</v>
      </c>
      <c r="H11" s="2" t="s">
        <v>20</v>
      </c>
      <c r="I11" s="2" t="s">
        <v>20</v>
      </c>
      <c r="J11" s="2" t="s">
        <v>20</v>
      </c>
      <c r="K11" s="3">
        <v>2</v>
      </c>
      <c r="L11" s="2" t="s">
        <v>35</v>
      </c>
      <c r="M11" s="2" t="s">
        <v>46</v>
      </c>
      <c r="N11" s="2" t="s">
        <v>23</v>
      </c>
      <c r="O11" s="2" t="s">
        <v>38</v>
      </c>
      <c r="P11" s="2" t="s">
        <v>28</v>
      </c>
      <c r="Q11" s="2"/>
      <c r="R11" s="3">
        <v>212</v>
      </c>
      <c r="S11" s="3">
        <v>212</v>
      </c>
      <c r="T11" s="3">
        <v>177</v>
      </c>
      <c r="U11" s="3">
        <v>1</v>
      </c>
      <c r="V11" s="3">
        <f t="shared" si="0"/>
        <v>106.2</v>
      </c>
      <c r="W11" s="3">
        <f t="shared" si="1"/>
        <v>119.77401129943503</v>
      </c>
      <c r="X11" s="3">
        <f t="shared" si="2"/>
        <v>119.77401129943503</v>
      </c>
      <c r="Y11" s="2"/>
    </row>
    <row r="12" spans="1:25" ht="18" x14ac:dyDescent="0.45">
      <c r="A12" s="3">
        <v>7</v>
      </c>
      <c r="B12" s="3">
        <v>10</v>
      </c>
      <c r="C12" s="2" t="s">
        <v>21</v>
      </c>
      <c r="D12" s="3">
        <v>3</v>
      </c>
      <c r="E12" s="2" t="s">
        <v>21</v>
      </c>
      <c r="F12" s="2" t="s">
        <v>21</v>
      </c>
      <c r="G12" s="2" t="s">
        <v>21</v>
      </c>
      <c r="H12" s="2" t="s">
        <v>20</v>
      </c>
      <c r="I12" s="2" t="s">
        <v>20</v>
      </c>
      <c r="J12" s="2" t="s">
        <v>20</v>
      </c>
      <c r="K12" s="3">
        <v>3</v>
      </c>
      <c r="L12" s="2" t="s">
        <v>22</v>
      </c>
      <c r="M12" s="2" t="s">
        <v>36</v>
      </c>
      <c r="N12" s="2" t="s">
        <v>23</v>
      </c>
      <c r="O12" s="2" t="s">
        <v>38</v>
      </c>
      <c r="P12" s="2" t="s">
        <v>28</v>
      </c>
      <c r="Q12" s="2"/>
      <c r="R12" s="3">
        <v>54</v>
      </c>
      <c r="S12" s="3">
        <v>54</v>
      </c>
      <c r="T12" s="3">
        <v>30</v>
      </c>
      <c r="U12" s="3">
        <v>0</v>
      </c>
      <c r="V12" s="3">
        <f t="shared" si="0"/>
        <v>18</v>
      </c>
      <c r="W12" s="3">
        <f t="shared" si="1"/>
        <v>180</v>
      </c>
      <c r="X12" s="3">
        <f t="shared" si="2"/>
        <v>180</v>
      </c>
      <c r="Y12" s="2"/>
    </row>
    <row r="13" spans="1:25" ht="18" x14ac:dyDescent="0.45">
      <c r="A13" s="3">
        <v>7</v>
      </c>
      <c r="B13" s="3">
        <v>11</v>
      </c>
      <c r="C13" s="2" t="s">
        <v>17</v>
      </c>
      <c r="D13" s="3">
        <v>3</v>
      </c>
      <c r="E13" s="2" t="s">
        <v>17</v>
      </c>
      <c r="F13" s="2" t="s">
        <v>21</v>
      </c>
      <c r="G13" s="2" t="s">
        <v>21</v>
      </c>
      <c r="H13" s="2" t="s">
        <v>20</v>
      </c>
      <c r="I13" s="2" t="s">
        <v>20</v>
      </c>
      <c r="J13" s="2" t="s">
        <v>20</v>
      </c>
      <c r="K13" s="3">
        <v>2</v>
      </c>
      <c r="L13" s="2" t="s">
        <v>22</v>
      </c>
      <c r="M13" s="2" t="s">
        <v>36</v>
      </c>
      <c r="N13" s="2" t="s">
        <v>23</v>
      </c>
      <c r="O13" s="2" t="s">
        <v>38</v>
      </c>
      <c r="P13" s="2" t="s">
        <v>26</v>
      </c>
      <c r="Q13" s="2"/>
      <c r="R13" s="3">
        <v>270</v>
      </c>
      <c r="S13" s="3">
        <f>T13*D13</f>
        <v>450</v>
      </c>
      <c r="T13" s="3">
        <v>150</v>
      </c>
      <c r="U13" s="3">
        <v>1</v>
      </c>
      <c r="V13" s="3">
        <f t="shared" si="0"/>
        <v>90</v>
      </c>
      <c r="W13" s="3">
        <f t="shared" si="1"/>
        <v>300</v>
      </c>
      <c r="X13" s="3">
        <f t="shared" si="2"/>
        <v>180</v>
      </c>
      <c r="Y13" s="2"/>
    </row>
    <row r="14" spans="1:25" ht="18" x14ac:dyDescent="0.45">
      <c r="A14" s="3">
        <v>7</v>
      </c>
      <c r="B14" s="3">
        <v>12</v>
      </c>
      <c r="C14" s="2" t="s">
        <v>51</v>
      </c>
      <c r="D14" s="3" t="s">
        <v>20</v>
      </c>
      <c r="E14" s="2" t="s">
        <v>51</v>
      </c>
      <c r="F14" s="2" t="s">
        <v>20</v>
      </c>
      <c r="G14" s="2" t="s">
        <v>20</v>
      </c>
      <c r="H14" s="2" t="s">
        <v>20</v>
      </c>
      <c r="I14" s="2" t="s">
        <v>20</v>
      </c>
      <c r="J14" s="2" t="s">
        <v>20</v>
      </c>
      <c r="K14" s="3">
        <v>0</v>
      </c>
      <c r="L14" s="2" t="s">
        <v>20</v>
      </c>
      <c r="M14" s="2" t="s">
        <v>20</v>
      </c>
      <c r="N14" s="2" t="s">
        <v>20</v>
      </c>
      <c r="O14" s="2" t="s">
        <v>20</v>
      </c>
      <c r="P14" s="2" t="s">
        <v>20</v>
      </c>
      <c r="Q14" s="2"/>
      <c r="R14" s="3">
        <v>0</v>
      </c>
      <c r="S14" s="3">
        <v>0</v>
      </c>
      <c r="T14" s="3">
        <v>530</v>
      </c>
      <c r="U14" s="3">
        <v>5</v>
      </c>
      <c r="V14" s="3">
        <f t="shared" si="0"/>
        <v>318</v>
      </c>
      <c r="W14" s="3">
        <f t="shared" si="1"/>
        <v>0</v>
      </c>
      <c r="X14" s="3">
        <f t="shared" si="2"/>
        <v>0</v>
      </c>
      <c r="Y14" s="2"/>
    </row>
    <row r="15" spans="1:25" ht="17.25" customHeight="1" x14ac:dyDescent="0.45">
      <c r="A15" s="3">
        <v>7</v>
      </c>
      <c r="B15" s="3">
        <v>13</v>
      </c>
      <c r="C15" s="2" t="s">
        <v>17</v>
      </c>
      <c r="D15" s="3">
        <v>3</v>
      </c>
      <c r="E15" s="2" t="s">
        <v>18</v>
      </c>
      <c r="F15" s="2" t="s">
        <v>21</v>
      </c>
      <c r="G15" s="2" t="s">
        <v>21</v>
      </c>
      <c r="H15" s="2" t="s">
        <v>20</v>
      </c>
      <c r="I15" s="2" t="s">
        <v>20</v>
      </c>
      <c r="J15" s="2" t="s">
        <v>20</v>
      </c>
      <c r="K15" s="3">
        <v>2</v>
      </c>
      <c r="L15" s="2" t="s">
        <v>22</v>
      </c>
      <c r="M15" s="2" t="s">
        <v>36</v>
      </c>
      <c r="N15" s="2" t="s">
        <v>23</v>
      </c>
      <c r="O15" s="2" t="s">
        <v>38</v>
      </c>
      <c r="P15" s="2" t="s">
        <v>26</v>
      </c>
      <c r="Q15" s="2"/>
      <c r="R15" s="3">
        <f>2*150</f>
        <v>300</v>
      </c>
      <c r="S15" s="3">
        <f>T15*D15</f>
        <v>450</v>
      </c>
      <c r="T15" s="3">
        <v>150</v>
      </c>
      <c r="U15" s="3">
        <v>1</v>
      </c>
      <c r="V15" s="3">
        <f t="shared" si="0"/>
        <v>90</v>
      </c>
      <c r="W15" s="3">
        <f t="shared" si="1"/>
        <v>300</v>
      </c>
      <c r="X15" s="3">
        <f t="shared" si="2"/>
        <v>200</v>
      </c>
      <c r="Y15" s="2"/>
    </row>
    <row r="16" spans="1:25" ht="18" x14ac:dyDescent="0.45">
      <c r="A16" s="3">
        <v>7</v>
      </c>
      <c r="B16" s="3">
        <v>14</v>
      </c>
      <c r="C16" s="2" t="s">
        <v>21</v>
      </c>
      <c r="D16" s="3">
        <v>1</v>
      </c>
      <c r="E16" s="2" t="s">
        <v>21</v>
      </c>
      <c r="F16" s="2" t="s">
        <v>20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1</v>
      </c>
      <c r="L16" s="2" t="s">
        <v>35</v>
      </c>
      <c r="M16" s="2" t="s">
        <v>46</v>
      </c>
      <c r="N16" s="2" t="s">
        <v>23</v>
      </c>
      <c r="O16" s="2" t="s">
        <v>38</v>
      </c>
      <c r="P16" s="2" t="s">
        <v>28</v>
      </c>
      <c r="Q16" s="2"/>
      <c r="R16" s="3">
        <v>130</v>
      </c>
      <c r="S16" s="3">
        <v>130</v>
      </c>
      <c r="T16" s="3">
        <v>217</v>
      </c>
      <c r="U16" s="3">
        <v>2</v>
      </c>
      <c r="V16" s="3">
        <f t="shared" si="0"/>
        <v>130.19999999999999</v>
      </c>
      <c r="W16" s="3">
        <f t="shared" si="1"/>
        <v>59.907834101382484</v>
      </c>
      <c r="X16" s="3">
        <f t="shared" si="2"/>
        <v>59.907834101382484</v>
      </c>
      <c r="Y16" s="2"/>
    </row>
    <row r="17" spans="1:25" ht="18" x14ac:dyDescent="0.45">
      <c r="A17" s="3">
        <v>7</v>
      </c>
      <c r="B17" s="3">
        <v>15</v>
      </c>
      <c r="C17" s="2" t="s">
        <v>18</v>
      </c>
      <c r="D17" s="3">
        <v>2</v>
      </c>
      <c r="E17" s="2" t="s">
        <v>18</v>
      </c>
      <c r="F17" s="2" t="s">
        <v>18</v>
      </c>
      <c r="G17" s="2" t="s">
        <v>20</v>
      </c>
      <c r="H17" s="2" t="s">
        <v>20</v>
      </c>
      <c r="I17" s="2" t="s">
        <v>20</v>
      </c>
      <c r="J17" s="2" t="s">
        <v>20</v>
      </c>
      <c r="K17" s="3">
        <v>0</v>
      </c>
      <c r="L17" s="2" t="s">
        <v>22</v>
      </c>
      <c r="M17" s="2" t="s">
        <v>36</v>
      </c>
      <c r="N17" s="2" t="s">
        <v>52</v>
      </c>
      <c r="O17" s="2" t="s">
        <v>38</v>
      </c>
      <c r="P17" s="2" t="s">
        <v>26</v>
      </c>
      <c r="Q17" s="2"/>
      <c r="R17" s="3">
        <v>0</v>
      </c>
      <c r="S17" s="3">
        <f>T17*D17</f>
        <v>788</v>
      </c>
      <c r="T17" s="3">
        <v>394</v>
      </c>
      <c r="U17" s="3">
        <v>3</v>
      </c>
      <c r="V17" s="3">
        <f t="shared" si="0"/>
        <v>236.39999999999998</v>
      </c>
      <c r="W17" s="3">
        <f t="shared" si="1"/>
        <v>200</v>
      </c>
      <c r="X17" s="3">
        <f t="shared" si="2"/>
        <v>0</v>
      </c>
      <c r="Y17" s="2"/>
    </row>
    <row r="18" spans="1:25" ht="18" x14ac:dyDescent="0.45">
      <c r="A18" s="3">
        <v>7</v>
      </c>
      <c r="B18" s="3">
        <v>16</v>
      </c>
      <c r="C18" s="2" t="s">
        <v>21</v>
      </c>
      <c r="D18" s="3">
        <v>4</v>
      </c>
      <c r="E18" s="2" t="s">
        <v>31</v>
      </c>
      <c r="F18" s="2" t="s">
        <v>21</v>
      </c>
      <c r="G18" s="2" t="s">
        <v>21</v>
      </c>
      <c r="H18" s="2" t="s">
        <v>21</v>
      </c>
      <c r="I18" s="2" t="s">
        <v>21</v>
      </c>
      <c r="J18" s="2" t="s">
        <v>20</v>
      </c>
      <c r="K18" s="3">
        <v>8</v>
      </c>
      <c r="L18" s="2" t="s">
        <v>34</v>
      </c>
      <c r="M18" s="2" t="s">
        <v>36</v>
      </c>
      <c r="N18" s="2" t="s">
        <v>20</v>
      </c>
      <c r="O18" s="2" t="s">
        <v>20</v>
      </c>
      <c r="P18" s="2" t="s">
        <v>20</v>
      </c>
      <c r="Q18" s="2"/>
      <c r="R18" s="3">
        <v>802</v>
      </c>
      <c r="S18" s="3">
        <v>802</v>
      </c>
      <c r="T18" s="3">
        <v>334</v>
      </c>
      <c r="U18" s="3">
        <v>3</v>
      </c>
      <c r="V18" s="3">
        <f t="shared" si="0"/>
        <v>200.4</v>
      </c>
      <c r="W18" s="3">
        <f t="shared" si="1"/>
        <v>240.11976047904193</v>
      </c>
      <c r="X18" s="3">
        <f t="shared" si="2"/>
        <v>240.11976047904193</v>
      </c>
      <c r="Y18" s="2"/>
    </row>
    <row r="19" spans="1:25" ht="18" x14ac:dyDescent="0.45">
      <c r="A19" s="3">
        <v>7</v>
      </c>
      <c r="B19" s="3">
        <v>17</v>
      </c>
      <c r="C19" s="2" t="s">
        <v>49</v>
      </c>
      <c r="D19" s="3">
        <v>5</v>
      </c>
      <c r="E19" s="2" t="s">
        <v>49</v>
      </c>
      <c r="F19" s="2" t="s">
        <v>50</v>
      </c>
      <c r="G19" s="2" t="s">
        <v>49</v>
      </c>
      <c r="H19" s="2" t="s">
        <v>49</v>
      </c>
      <c r="I19" s="2" t="s">
        <v>49</v>
      </c>
      <c r="J19" s="2" t="s">
        <v>20</v>
      </c>
      <c r="K19" s="3">
        <v>0</v>
      </c>
      <c r="L19" s="2" t="s">
        <v>22</v>
      </c>
      <c r="M19" s="2" t="s">
        <v>36</v>
      </c>
      <c r="N19" s="2" t="s">
        <v>23</v>
      </c>
      <c r="O19" s="2" t="s">
        <v>24</v>
      </c>
      <c r="P19" s="2" t="s">
        <v>26</v>
      </c>
      <c r="Q19" s="2"/>
      <c r="R19" s="3">
        <v>0</v>
      </c>
      <c r="S19" s="3">
        <f>T19*D19</f>
        <v>1670</v>
      </c>
      <c r="T19" s="3">
        <v>334</v>
      </c>
      <c r="U19" s="3">
        <v>3</v>
      </c>
      <c r="V19" s="3">
        <f t="shared" si="0"/>
        <v>200.4</v>
      </c>
      <c r="W19" s="3">
        <f t="shared" si="1"/>
        <v>500</v>
      </c>
      <c r="X19" s="3">
        <f t="shared" si="2"/>
        <v>0</v>
      </c>
      <c r="Y19" s="2"/>
    </row>
    <row r="20" spans="1:25" ht="18" x14ac:dyDescent="0.45">
      <c r="A20" s="3">
        <v>8</v>
      </c>
      <c r="B20" s="3">
        <v>18</v>
      </c>
      <c r="C20" s="2" t="s">
        <v>21</v>
      </c>
      <c r="D20" s="3">
        <v>3</v>
      </c>
      <c r="E20" s="2" t="s">
        <v>31</v>
      </c>
      <c r="F20" s="2" t="s">
        <v>21</v>
      </c>
      <c r="G20" s="2" t="s">
        <v>21</v>
      </c>
      <c r="H20" s="2" t="s">
        <v>21</v>
      </c>
      <c r="I20" s="2" t="s">
        <v>20</v>
      </c>
      <c r="J20" s="2" t="s">
        <v>20</v>
      </c>
      <c r="K20" s="3">
        <v>4</v>
      </c>
      <c r="L20" s="2" t="s">
        <v>22</v>
      </c>
      <c r="M20" s="2" t="s">
        <v>36</v>
      </c>
      <c r="N20" s="2" t="s">
        <v>23</v>
      </c>
      <c r="O20" s="2" t="s">
        <v>24</v>
      </c>
      <c r="P20" s="2" t="s">
        <v>26</v>
      </c>
      <c r="Q20" s="2"/>
      <c r="R20" s="3">
        <v>576</v>
      </c>
      <c r="S20" s="3">
        <v>576</v>
      </c>
      <c r="T20" s="3">
        <v>320</v>
      </c>
      <c r="U20" s="3">
        <v>3</v>
      </c>
      <c r="V20" s="3">
        <f t="shared" si="0"/>
        <v>192</v>
      </c>
      <c r="W20" s="3">
        <f t="shared" si="1"/>
        <v>180</v>
      </c>
      <c r="X20" s="3">
        <f t="shared" si="2"/>
        <v>180</v>
      </c>
      <c r="Y20" s="2"/>
    </row>
    <row r="21" spans="1:25" ht="18" x14ac:dyDescent="0.45">
      <c r="K21" s="3">
        <f>SUM(K3:K20)</f>
        <v>32</v>
      </c>
      <c r="T21" s="4">
        <f>SUM(T3:T20)</f>
        <v>3886</v>
      </c>
    </row>
    <row r="28" spans="1:25" ht="18" x14ac:dyDescent="0.45">
      <c r="A28" s="3"/>
      <c r="B28" s="3"/>
      <c r="C28" s="2"/>
      <c r="D28" s="3"/>
      <c r="E28" s="2"/>
      <c r="F28" s="2"/>
      <c r="G28" s="2"/>
      <c r="H28" s="2"/>
      <c r="I28" s="2"/>
      <c r="J28" s="2"/>
      <c r="K28" s="3"/>
      <c r="L28" s="2"/>
      <c r="M28" s="2"/>
      <c r="N28" s="2"/>
      <c r="O28" s="2"/>
      <c r="P28" s="2"/>
      <c r="Q28" s="2"/>
      <c r="R28" s="3"/>
      <c r="S28" s="3"/>
      <c r="T28" s="3"/>
      <c r="U28" s="3"/>
      <c r="V28" s="3"/>
      <c r="W28" s="3"/>
      <c r="X28" s="3"/>
      <c r="Y28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5"/>
  <sheetViews>
    <sheetView rightToLeft="1" topLeftCell="L1" zoomScale="115" zoomScaleNormal="115" workbookViewId="0">
      <pane ySplit="1035" topLeftCell="A25" activePane="bottomLeft"/>
      <selection activeCell="U1" sqref="U1:U1048576"/>
      <selection pane="bottomLeft" activeCell="O16" sqref="O16"/>
    </sheetView>
  </sheetViews>
  <sheetFormatPr defaultRowHeight="15" x14ac:dyDescent="0.25"/>
  <cols>
    <col min="11" max="11" width="12.42578125" style="4" customWidth="1"/>
    <col min="12" max="12" width="19.42578125" customWidth="1"/>
    <col min="13" max="13" width="15.28515625" customWidth="1"/>
    <col min="15" max="15" width="13.85546875" bestFit="1" customWidth="1"/>
    <col min="18" max="18" width="6.5703125" style="4" customWidth="1"/>
    <col min="19" max="19" width="5.85546875" style="4" customWidth="1"/>
    <col min="20" max="21" width="9.140625" style="4"/>
    <col min="22" max="23" width="12.140625" style="4" customWidth="1"/>
    <col min="24" max="24" width="18.28515625" style="4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8</v>
      </c>
      <c r="B3" s="3">
        <v>1</v>
      </c>
      <c r="C3" s="2" t="s">
        <v>21</v>
      </c>
      <c r="D3" s="3">
        <v>2</v>
      </c>
      <c r="E3" s="2" t="s">
        <v>21</v>
      </c>
      <c r="F3" s="2" t="s">
        <v>21</v>
      </c>
      <c r="G3" s="2" t="s">
        <v>20</v>
      </c>
      <c r="H3" s="2" t="s">
        <v>20</v>
      </c>
      <c r="I3" s="2" t="s">
        <v>20</v>
      </c>
      <c r="J3" s="2" t="s">
        <v>20</v>
      </c>
      <c r="K3" s="3">
        <v>2</v>
      </c>
      <c r="L3" s="2" t="s">
        <v>22</v>
      </c>
      <c r="M3" s="2" t="s">
        <v>46</v>
      </c>
      <c r="N3" s="2" t="s">
        <v>23</v>
      </c>
      <c r="O3" s="2" t="s">
        <v>38</v>
      </c>
      <c r="P3" s="2" t="s">
        <v>28</v>
      </c>
      <c r="Q3" s="2"/>
      <c r="R3" s="3">
        <v>115</v>
      </c>
      <c r="S3" s="3">
        <v>115</v>
      </c>
      <c r="T3" s="3">
        <v>96</v>
      </c>
      <c r="U3" s="3">
        <v>0</v>
      </c>
      <c r="V3" s="3">
        <f>T3*0.6</f>
        <v>57.599999999999994</v>
      </c>
      <c r="W3" s="3">
        <f>S3/T3*100</f>
        <v>119.79166666666667</v>
      </c>
      <c r="X3" s="3">
        <f>R3/T3*100</f>
        <v>119.79166666666667</v>
      </c>
      <c r="Y3" s="2"/>
    </row>
    <row r="4" spans="1:25" ht="18" x14ac:dyDescent="0.45">
      <c r="A4" s="3">
        <v>8</v>
      </c>
      <c r="B4" s="3">
        <v>2</v>
      </c>
      <c r="C4" s="2" t="s">
        <v>19</v>
      </c>
      <c r="D4" s="3">
        <v>3</v>
      </c>
      <c r="E4" s="2" t="s">
        <v>19</v>
      </c>
      <c r="F4" s="2" t="s">
        <v>19</v>
      </c>
      <c r="G4" s="2" t="s">
        <v>19</v>
      </c>
      <c r="H4" s="2" t="s">
        <v>20</v>
      </c>
      <c r="I4" s="2" t="s">
        <v>20</v>
      </c>
      <c r="J4" s="2" t="s">
        <v>20</v>
      </c>
      <c r="K4" s="3">
        <v>0</v>
      </c>
      <c r="L4" s="2" t="s">
        <v>33</v>
      </c>
      <c r="M4" s="2" t="s">
        <v>36</v>
      </c>
      <c r="N4" s="2" t="s">
        <v>23</v>
      </c>
      <c r="O4" s="2" t="s">
        <v>39</v>
      </c>
      <c r="P4" s="2" t="s">
        <v>41</v>
      </c>
      <c r="Q4" s="2"/>
      <c r="R4" s="3">
        <v>0</v>
      </c>
      <c r="S4" s="3">
        <f>T4*D4</f>
        <v>144</v>
      </c>
      <c r="T4" s="3">
        <v>48</v>
      </c>
      <c r="U4" s="3">
        <v>0</v>
      </c>
      <c r="V4" s="3">
        <f t="shared" ref="V4:V33" si="0">T4*0.6</f>
        <v>28.799999999999997</v>
      </c>
      <c r="W4" s="3">
        <f t="shared" ref="W4:W33" si="1">S4/T4*100</f>
        <v>300</v>
      </c>
      <c r="X4" s="3">
        <f t="shared" ref="X4:X33" si="2">R4/T4*100</f>
        <v>0</v>
      </c>
      <c r="Y4" s="2"/>
    </row>
    <row r="5" spans="1:25" ht="18" x14ac:dyDescent="0.45">
      <c r="A5" s="3">
        <v>8</v>
      </c>
      <c r="B5" s="3">
        <v>3</v>
      </c>
      <c r="C5" s="2" t="s">
        <v>17</v>
      </c>
      <c r="D5" s="3">
        <v>5</v>
      </c>
      <c r="E5" s="2" t="s">
        <v>18</v>
      </c>
      <c r="F5" s="2" t="s">
        <v>19</v>
      </c>
      <c r="G5" s="2" t="s">
        <v>18</v>
      </c>
      <c r="H5" s="2" t="s">
        <v>19</v>
      </c>
      <c r="I5" s="2" t="s">
        <v>19</v>
      </c>
      <c r="J5" s="2" t="s">
        <v>20</v>
      </c>
      <c r="K5" s="3">
        <v>0</v>
      </c>
      <c r="L5" s="2" t="s">
        <v>22</v>
      </c>
      <c r="M5" s="2" t="s">
        <v>36</v>
      </c>
      <c r="N5" s="2" t="s">
        <v>23</v>
      </c>
      <c r="O5" s="2" t="s">
        <v>24</v>
      </c>
      <c r="P5" s="2" t="s">
        <v>26</v>
      </c>
      <c r="Q5" s="2"/>
      <c r="R5" s="3">
        <v>0</v>
      </c>
      <c r="S5" s="3">
        <f>T5*D5</f>
        <v>780</v>
      </c>
      <c r="T5" s="3">
        <v>156</v>
      </c>
      <c r="U5" s="3">
        <v>1</v>
      </c>
      <c r="V5" s="3">
        <f t="shared" si="0"/>
        <v>93.6</v>
      </c>
      <c r="W5" s="3">
        <f t="shared" si="1"/>
        <v>500</v>
      </c>
      <c r="X5" s="3">
        <f t="shared" si="2"/>
        <v>0</v>
      </c>
      <c r="Y5" s="2"/>
    </row>
    <row r="6" spans="1:25" ht="18" x14ac:dyDescent="0.45">
      <c r="A6" s="3">
        <v>8</v>
      </c>
      <c r="B6" s="3">
        <v>4</v>
      </c>
      <c r="C6" s="2" t="s">
        <v>18</v>
      </c>
      <c r="D6" s="3">
        <v>3</v>
      </c>
      <c r="E6" s="2" t="s">
        <v>18</v>
      </c>
      <c r="F6" s="2" t="s">
        <v>18</v>
      </c>
      <c r="G6" s="2" t="s">
        <v>18</v>
      </c>
      <c r="H6" s="2" t="s">
        <v>20</v>
      </c>
      <c r="I6" s="2" t="s">
        <v>20</v>
      </c>
      <c r="J6" s="2" t="s">
        <v>20</v>
      </c>
      <c r="K6" s="3">
        <v>0</v>
      </c>
      <c r="L6" s="2" t="s">
        <v>35</v>
      </c>
      <c r="M6" s="2" t="s">
        <v>36</v>
      </c>
      <c r="N6" s="2" t="s">
        <v>52</v>
      </c>
      <c r="O6" s="2" t="s">
        <v>38</v>
      </c>
      <c r="P6" s="2" t="s">
        <v>41</v>
      </c>
      <c r="Q6" s="2"/>
      <c r="R6" s="3">
        <v>0</v>
      </c>
      <c r="S6" s="3">
        <f>T6*D6</f>
        <v>1128</v>
      </c>
      <c r="T6" s="3">
        <v>376</v>
      </c>
      <c r="U6" s="3">
        <v>3</v>
      </c>
      <c r="V6" s="3">
        <f t="shared" si="0"/>
        <v>225.6</v>
      </c>
      <c r="W6" s="3">
        <f t="shared" si="1"/>
        <v>300</v>
      </c>
      <c r="X6" s="3">
        <f t="shared" si="2"/>
        <v>0</v>
      </c>
      <c r="Y6" s="2"/>
    </row>
    <row r="7" spans="1:25" ht="18" x14ac:dyDescent="0.45">
      <c r="A7" s="3">
        <v>8</v>
      </c>
      <c r="B7" s="3">
        <v>5</v>
      </c>
      <c r="C7" s="2" t="s">
        <v>42</v>
      </c>
      <c r="D7" s="3">
        <v>2</v>
      </c>
      <c r="E7" s="2" t="s">
        <v>20</v>
      </c>
      <c r="F7" s="2" t="s">
        <v>20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0</v>
      </c>
      <c r="L7" s="2" t="s">
        <v>42</v>
      </c>
      <c r="M7" s="2" t="s">
        <v>46</v>
      </c>
      <c r="N7" s="2" t="s">
        <v>52</v>
      </c>
      <c r="O7" s="2" t="s">
        <v>38</v>
      </c>
      <c r="P7" s="2" t="s">
        <v>27</v>
      </c>
      <c r="Q7" s="2"/>
      <c r="R7" s="3">
        <v>0</v>
      </c>
      <c r="S7" s="3">
        <v>0</v>
      </c>
      <c r="T7" s="3">
        <v>255</v>
      </c>
      <c r="U7" s="3">
        <v>2</v>
      </c>
      <c r="V7" s="3">
        <f t="shared" si="0"/>
        <v>153</v>
      </c>
      <c r="W7" s="3">
        <f t="shared" si="1"/>
        <v>0</v>
      </c>
      <c r="X7" s="3">
        <f t="shared" si="2"/>
        <v>0</v>
      </c>
      <c r="Y7" s="2"/>
    </row>
    <row r="8" spans="1:25" ht="18" x14ac:dyDescent="0.45">
      <c r="A8" s="3">
        <v>8</v>
      </c>
      <c r="B8" s="3">
        <v>6</v>
      </c>
      <c r="C8" s="2" t="s">
        <v>17</v>
      </c>
      <c r="D8" s="3">
        <v>6</v>
      </c>
      <c r="E8" s="2" t="s">
        <v>18</v>
      </c>
      <c r="F8" s="2" t="s">
        <v>18</v>
      </c>
      <c r="G8" s="2" t="s">
        <v>30</v>
      </c>
      <c r="H8" s="2" t="s">
        <v>19</v>
      </c>
      <c r="I8" s="2" t="s">
        <v>19</v>
      </c>
      <c r="J8" s="2" t="s">
        <v>18</v>
      </c>
      <c r="K8" s="3">
        <v>0</v>
      </c>
      <c r="L8" s="2" t="s">
        <v>33</v>
      </c>
      <c r="M8" s="2" t="s">
        <v>36</v>
      </c>
      <c r="N8" s="2" t="s">
        <v>23</v>
      </c>
      <c r="O8" s="2" t="s">
        <v>39</v>
      </c>
      <c r="P8" s="2" t="s">
        <v>40</v>
      </c>
      <c r="Q8" s="2"/>
      <c r="R8" s="3">
        <v>0</v>
      </c>
      <c r="S8" s="3">
        <f>T8*D8</f>
        <v>1560</v>
      </c>
      <c r="T8" s="3">
        <v>260</v>
      </c>
      <c r="U8" s="3">
        <v>2</v>
      </c>
      <c r="V8" s="3">
        <f t="shared" si="0"/>
        <v>156</v>
      </c>
      <c r="W8" s="3">
        <f t="shared" si="1"/>
        <v>600</v>
      </c>
      <c r="X8" s="3">
        <f t="shared" si="2"/>
        <v>0</v>
      </c>
      <c r="Y8" s="2"/>
    </row>
    <row r="9" spans="1:25" ht="18" x14ac:dyDescent="0.45">
      <c r="A9" s="3">
        <v>8</v>
      </c>
      <c r="B9" s="3">
        <v>7</v>
      </c>
      <c r="C9" s="2" t="s">
        <v>18</v>
      </c>
      <c r="D9" s="3">
        <v>2</v>
      </c>
      <c r="E9" s="2" t="s">
        <v>18</v>
      </c>
      <c r="F9" s="2" t="s">
        <v>18</v>
      </c>
      <c r="G9" s="2" t="s">
        <v>20</v>
      </c>
      <c r="H9" s="2" t="s">
        <v>20</v>
      </c>
      <c r="I9" s="2" t="s">
        <v>20</v>
      </c>
      <c r="J9" s="2" t="s">
        <v>20</v>
      </c>
      <c r="K9" s="3">
        <v>0</v>
      </c>
      <c r="L9" s="2" t="s">
        <v>34</v>
      </c>
      <c r="M9" s="2" t="s">
        <v>36</v>
      </c>
      <c r="N9" s="2" t="s">
        <v>23</v>
      </c>
      <c r="O9" s="2" t="s">
        <v>20</v>
      </c>
      <c r="P9" s="2" t="s">
        <v>20</v>
      </c>
      <c r="Q9" s="2"/>
      <c r="R9" s="3">
        <v>0</v>
      </c>
      <c r="S9" s="3">
        <f>T9*D9</f>
        <v>404</v>
      </c>
      <c r="T9" s="3">
        <v>202</v>
      </c>
      <c r="U9" s="3">
        <v>2</v>
      </c>
      <c r="V9" s="3">
        <f t="shared" si="0"/>
        <v>121.19999999999999</v>
      </c>
      <c r="W9" s="3">
        <f t="shared" si="1"/>
        <v>200</v>
      </c>
      <c r="X9" s="3">
        <f t="shared" si="2"/>
        <v>0</v>
      </c>
      <c r="Y9" s="2"/>
    </row>
    <row r="10" spans="1:25" ht="18" x14ac:dyDescent="0.45">
      <c r="A10" s="3">
        <v>8</v>
      </c>
      <c r="B10" s="3">
        <v>8</v>
      </c>
      <c r="C10" s="2" t="s">
        <v>17</v>
      </c>
      <c r="D10" s="3">
        <v>3</v>
      </c>
      <c r="E10" s="2" t="s">
        <v>18</v>
      </c>
      <c r="F10" s="2" t="s">
        <v>21</v>
      </c>
      <c r="G10" s="2" t="s">
        <v>21</v>
      </c>
      <c r="H10" s="2" t="s">
        <v>20</v>
      </c>
      <c r="I10" s="2" t="s">
        <v>20</v>
      </c>
      <c r="J10" s="2" t="s">
        <v>20</v>
      </c>
      <c r="K10" s="3">
        <v>4</v>
      </c>
      <c r="L10" s="2" t="s">
        <v>22</v>
      </c>
      <c r="M10" s="2" t="s">
        <v>36</v>
      </c>
      <c r="N10" s="2" t="s">
        <v>23</v>
      </c>
      <c r="O10" s="2" t="s">
        <v>24</v>
      </c>
      <c r="P10" s="2" t="s">
        <v>26</v>
      </c>
      <c r="Q10" s="2"/>
      <c r="R10" s="3">
        <f>2*436</f>
        <v>872</v>
      </c>
      <c r="S10" s="3">
        <f>T10*D10</f>
        <v>1308</v>
      </c>
      <c r="T10" s="3">
        <v>436</v>
      </c>
      <c r="U10" s="3">
        <v>4</v>
      </c>
      <c r="V10" s="3">
        <f t="shared" si="0"/>
        <v>261.59999999999997</v>
      </c>
      <c r="W10" s="3">
        <f t="shared" si="1"/>
        <v>300</v>
      </c>
      <c r="X10" s="3">
        <f t="shared" si="2"/>
        <v>200</v>
      </c>
      <c r="Y10" s="2"/>
    </row>
    <row r="11" spans="1:25" ht="18" x14ac:dyDescent="0.45">
      <c r="A11" s="3">
        <v>8</v>
      </c>
      <c r="B11" s="3">
        <v>9</v>
      </c>
      <c r="C11" s="2" t="s">
        <v>17</v>
      </c>
      <c r="D11" s="3">
        <v>3</v>
      </c>
      <c r="E11" s="2" t="s">
        <v>18</v>
      </c>
      <c r="F11" s="2" t="s">
        <v>21</v>
      </c>
      <c r="G11" s="2" t="s">
        <v>21</v>
      </c>
      <c r="H11" s="2" t="s">
        <v>20</v>
      </c>
      <c r="I11" s="2" t="s">
        <v>20</v>
      </c>
      <c r="J11" s="2" t="s">
        <v>20</v>
      </c>
      <c r="K11" s="3">
        <v>2</v>
      </c>
      <c r="L11" s="2" t="s">
        <v>22</v>
      </c>
      <c r="M11" s="2" t="s">
        <v>36</v>
      </c>
      <c r="N11" s="2" t="s">
        <v>23</v>
      </c>
      <c r="O11" s="2" t="s">
        <v>38</v>
      </c>
      <c r="P11" s="2" t="s">
        <v>26</v>
      </c>
      <c r="Q11" s="2"/>
      <c r="R11" s="3">
        <f>2*100</f>
        <v>200</v>
      </c>
      <c r="S11" s="3">
        <f>T11*D11</f>
        <v>300</v>
      </c>
      <c r="T11" s="3">
        <v>100</v>
      </c>
      <c r="U11" s="3">
        <v>1</v>
      </c>
      <c r="V11" s="3">
        <f t="shared" si="0"/>
        <v>60</v>
      </c>
      <c r="W11" s="3">
        <f t="shared" si="1"/>
        <v>300</v>
      </c>
      <c r="X11" s="3">
        <f t="shared" si="2"/>
        <v>200</v>
      </c>
      <c r="Y11" s="2"/>
    </row>
    <row r="12" spans="1:25" ht="18" x14ac:dyDescent="0.45">
      <c r="A12" s="3">
        <v>8</v>
      </c>
      <c r="B12" s="3">
        <v>10</v>
      </c>
      <c r="C12" s="2" t="s">
        <v>21</v>
      </c>
      <c r="D12" s="3">
        <v>3</v>
      </c>
      <c r="E12" s="2" t="s">
        <v>21</v>
      </c>
      <c r="F12" s="2" t="s">
        <v>21</v>
      </c>
      <c r="G12" s="2" t="s">
        <v>21</v>
      </c>
      <c r="H12" s="2" t="s">
        <v>20</v>
      </c>
      <c r="I12" s="2" t="s">
        <v>20</v>
      </c>
      <c r="J12" s="2" t="s">
        <v>20</v>
      </c>
      <c r="K12" s="3">
        <v>3</v>
      </c>
      <c r="L12" s="2" t="s">
        <v>22</v>
      </c>
      <c r="M12" s="2" t="s">
        <v>36</v>
      </c>
      <c r="N12" s="2" t="s">
        <v>37</v>
      </c>
      <c r="O12" s="2" t="s">
        <v>24</v>
      </c>
      <c r="P12" s="2" t="s">
        <v>26</v>
      </c>
      <c r="Q12" s="2"/>
      <c r="R12" s="3">
        <v>259</v>
      </c>
      <c r="S12" s="3">
        <v>259</v>
      </c>
      <c r="T12" s="3">
        <v>144</v>
      </c>
      <c r="U12" s="3">
        <v>1</v>
      </c>
      <c r="V12" s="3">
        <f t="shared" si="0"/>
        <v>86.399999999999991</v>
      </c>
      <c r="W12" s="3">
        <f t="shared" si="1"/>
        <v>179.86111111111111</v>
      </c>
      <c r="X12" s="3">
        <f t="shared" si="2"/>
        <v>179.86111111111111</v>
      </c>
      <c r="Y12" s="2"/>
    </row>
    <row r="13" spans="1:25" ht="18" x14ac:dyDescent="0.45">
      <c r="A13" s="3">
        <v>8</v>
      </c>
      <c r="B13" s="3">
        <v>11</v>
      </c>
      <c r="C13" s="2" t="s">
        <v>21</v>
      </c>
      <c r="D13" s="3">
        <v>4</v>
      </c>
      <c r="E13" s="2" t="s">
        <v>21</v>
      </c>
      <c r="F13" s="2" t="s">
        <v>21</v>
      </c>
      <c r="G13" s="2" t="s">
        <v>21</v>
      </c>
      <c r="H13" s="2" t="s">
        <v>21</v>
      </c>
      <c r="I13" s="2" t="s">
        <v>20</v>
      </c>
      <c r="J13" s="2" t="s">
        <v>20</v>
      </c>
      <c r="K13" s="3">
        <v>4</v>
      </c>
      <c r="L13" s="2" t="s">
        <v>22</v>
      </c>
      <c r="M13" s="2" t="s">
        <v>36</v>
      </c>
      <c r="N13" s="2" t="s">
        <v>23</v>
      </c>
      <c r="O13" s="2" t="s">
        <v>24</v>
      </c>
      <c r="P13" s="2" t="s">
        <v>28</v>
      </c>
      <c r="Q13" s="2"/>
      <c r="R13" s="3">
        <v>427</v>
      </c>
      <c r="S13" s="3">
        <v>427</v>
      </c>
      <c r="T13" s="3">
        <v>178</v>
      </c>
      <c r="U13" s="3">
        <v>1</v>
      </c>
      <c r="V13" s="3">
        <f t="shared" si="0"/>
        <v>106.8</v>
      </c>
      <c r="W13" s="3">
        <f t="shared" si="1"/>
        <v>239.88764044943821</v>
      </c>
      <c r="X13" s="3">
        <f t="shared" si="2"/>
        <v>239.88764044943821</v>
      </c>
      <c r="Y13" s="2"/>
    </row>
    <row r="14" spans="1:25" ht="18" x14ac:dyDescent="0.45">
      <c r="A14" s="3">
        <v>8</v>
      </c>
      <c r="B14" s="3">
        <v>12</v>
      </c>
      <c r="C14" s="2" t="s">
        <v>21</v>
      </c>
      <c r="D14" s="3">
        <v>4</v>
      </c>
      <c r="E14" s="2" t="s">
        <v>21</v>
      </c>
      <c r="F14" s="2" t="s">
        <v>21</v>
      </c>
      <c r="G14" s="2" t="s">
        <v>21</v>
      </c>
      <c r="H14" s="2" t="s">
        <v>21</v>
      </c>
      <c r="I14" s="2" t="s">
        <v>20</v>
      </c>
      <c r="J14" s="2" t="s">
        <v>20</v>
      </c>
      <c r="K14" s="3">
        <v>8</v>
      </c>
      <c r="L14" s="2" t="s">
        <v>22</v>
      </c>
      <c r="M14" s="2" t="s">
        <v>36</v>
      </c>
      <c r="N14" s="2" t="s">
        <v>23</v>
      </c>
      <c r="O14" s="2" t="s">
        <v>24</v>
      </c>
      <c r="P14" s="2" t="s">
        <v>26</v>
      </c>
      <c r="Q14" s="2"/>
      <c r="R14" s="3">
        <v>828</v>
      </c>
      <c r="S14" s="3">
        <v>828</v>
      </c>
      <c r="T14" s="3">
        <v>345</v>
      </c>
      <c r="U14" s="3">
        <v>3</v>
      </c>
      <c r="V14" s="3">
        <f t="shared" si="0"/>
        <v>207</v>
      </c>
      <c r="W14" s="3">
        <f t="shared" si="1"/>
        <v>240</v>
      </c>
      <c r="X14" s="3">
        <f t="shared" si="2"/>
        <v>240</v>
      </c>
      <c r="Y14" s="2"/>
    </row>
    <row r="15" spans="1:25" ht="18" x14ac:dyDescent="0.45">
      <c r="A15" s="3">
        <v>8</v>
      </c>
      <c r="B15" s="3">
        <v>13</v>
      </c>
      <c r="C15" s="2" t="s">
        <v>21</v>
      </c>
      <c r="D15" s="3">
        <v>3</v>
      </c>
      <c r="E15" s="2" t="s">
        <v>21</v>
      </c>
      <c r="F15" s="2" t="s">
        <v>21</v>
      </c>
      <c r="G15" s="2" t="s">
        <v>21</v>
      </c>
      <c r="H15" s="2" t="s">
        <v>20</v>
      </c>
      <c r="I15" s="2" t="s">
        <v>20</v>
      </c>
      <c r="J15" s="2" t="s">
        <v>20</v>
      </c>
      <c r="K15" s="3">
        <v>3</v>
      </c>
      <c r="L15" s="2" t="s">
        <v>22</v>
      </c>
      <c r="M15" s="2" t="s">
        <v>36</v>
      </c>
      <c r="N15" s="2" t="s">
        <v>23</v>
      </c>
      <c r="O15" s="2" t="s">
        <v>24</v>
      </c>
      <c r="P15" s="2" t="s">
        <v>26</v>
      </c>
      <c r="Q15" s="2"/>
      <c r="R15" s="3">
        <v>194</v>
      </c>
      <c r="S15" s="3">
        <v>194</v>
      </c>
      <c r="T15" s="3">
        <v>108</v>
      </c>
      <c r="U15" s="3">
        <v>1</v>
      </c>
      <c r="V15" s="3">
        <f t="shared" si="0"/>
        <v>64.8</v>
      </c>
      <c r="W15" s="3">
        <f t="shared" si="1"/>
        <v>179.62962962962962</v>
      </c>
      <c r="X15" s="3">
        <f t="shared" si="2"/>
        <v>179.62962962962962</v>
      </c>
      <c r="Y15" s="2"/>
    </row>
    <row r="16" spans="1:25" ht="18" x14ac:dyDescent="0.45">
      <c r="A16" s="3">
        <v>8</v>
      </c>
      <c r="B16" s="3">
        <v>14</v>
      </c>
      <c r="C16" s="2" t="s">
        <v>42</v>
      </c>
      <c r="D16" s="3">
        <v>1</v>
      </c>
      <c r="E16" s="2" t="s">
        <v>42</v>
      </c>
      <c r="F16" s="2" t="s">
        <v>20</v>
      </c>
      <c r="G16" s="2" t="s">
        <v>20</v>
      </c>
      <c r="H16" s="2" t="s">
        <v>20</v>
      </c>
      <c r="I16" s="2" t="s">
        <v>20</v>
      </c>
      <c r="J16" s="2" t="s">
        <v>20</v>
      </c>
      <c r="K16" s="3">
        <v>0</v>
      </c>
      <c r="L16" s="2" t="s">
        <v>42</v>
      </c>
      <c r="M16" s="2" t="s">
        <v>46</v>
      </c>
      <c r="N16" s="2" t="s">
        <v>37</v>
      </c>
      <c r="O16" s="2" t="s">
        <v>53</v>
      </c>
      <c r="P16" s="2" t="s">
        <v>27</v>
      </c>
      <c r="Q16" s="2"/>
      <c r="R16" s="3">
        <v>412</v>
      </c>
      <c r="S16" s="3">
        <v>412</v>
      </c>
      <c r="T16" s="3">
        <v>687</v>
      </c>
      <c r="U16" s="3">
        <v>5</v>
      </c>
      <c r="V16" s="3">
        <f t="shared" si="0"/>
        <v>412.2</v>
      </c>
      <c r="W16" s="3">
        <f t="shared" si="1"/>
        <v>59.97088791848617</v>
      </c>
      <c r="X16" s="3">
        <f t="shared" si="2"/>
        <v>59.97088791848617</v>
      </c>
      <c r="Y16" s="2"/>
    </row>
    <row r="17" spans="1:25" ht="18" x14ac:dyDescent="0.45">
      <c r="A17" s="3">
        <v>8</v>
      </c>
      <c r="B17" s="3">
        <v>15</v>
      </c>
      <c r="C17" s="2" t="s">
        <v>21</v>
      </c>
      <c r="D17" s="3">
        <v>4</v>
      </c>
      <c r="E17" s="2" t="s">
        <v>31</v>
      </c>
      <c r="F17" s="2" t="s">
        <v>21</v>
      </c>
      <c r="G17" s="2" t="s">
        <v>21</v>
      </c>
      <c r="H17" s="2" t="s">
        <v>21</v>
      </c>
      <c r="I17" s="2" t="s">
        <v>21</v>
      </c>
      <c r="J17" s="2" t="s">
        <v>20</v>
      </c>
      <c r="K17" s="3">
        <v>8</v>
      </c>
      <c r="L17" s="2" t="s">
        <v>22</v>
      </c>
      <c r="M17" s="2" t="s">
        <v>36</v>
      </c>
      <c r="N17" s="2" t="s">
        <v>23</v>
      </c>
      <c r="O17" s="2" t="s">
        <v>24</v>
      </c>
      <c r="P17" s="2" t="s">
        <v>27</v>
      </c>
      <c r="Q17" s="2"/>
      <c r="R17" s="3">
        <v>684</v>
      </c>
      <c r="S17" s="3">
        <v>684</v>
      </c>
      <c r="T17" s="3">
        <v>285</v>
      </c>
      <c r="U17" s="3">
        <v>2</v>
      </c>
      <c r="V17" s="3">
        <f t="shared" si="0"/>
        <v>171</v>
      </c>
      <c r="W17" s="3">
        <f t="shared" si="1"/>
        <v>240</v>
      </c>
      <c r="X17" s="3">
        <f t="shared" si="2"/>
        <v>240</v>
      </c>
      <c r="Y17" s="2"/>
    </row>
    <row r="18" spans="1:25" ht="18" x14ac:dyDescent="0.45">
      <c r="A18" s="3">
        <v>8</v>
      </c>
      <c r="B18" s="3">
        <v>16</v>
      </c>
      <c r="C18" s="2" t="s">
        <v>21</v>
      </c>
      <c r="D18" s="3">
        <v>3</v>
      </c>
      <c r="E18" s="2" t="s">
        <v>31</v>
      </c>
      <c r="F18" s="2" t="s">
        <v>21</v>
      </c>
      <c r="G18" s="2" t="s">
        <v>21</v>
      </c>
      <c r="H18" s="2" t="s">
        <v>21</v>
      </c>
      <c r="I18" s="2" t="s">
        <v>20</v>
      </c>
      <c r="J18" s="2" t="s">
        <v>20</v>
      </c>
      <c r="K18" s="3">
        <v>6</v>
      </c>
      <c r="L18" s="2" t="s">
        <v>33</v>
      </c>
      <c r="M18" s="2" t="s">
        <v>36</v>
      </c>
      <c r="N18" s="2" t="s">
        <v>37</v>
      </c>
      <c r="O18" s="2" t="s">
        <v>39</v>
      </c>
      <c r="P18" s="2" t="s">
        <v>26</v>
      </c>
      <c r="Q18" s="2"/>
      <c r="R18" s="3">
        <v>461</v>
      </c>
      <c r="S18" s="3">
        <v>461</v>
      </c>
      <c r="T18" s="3">
        <v>256</v>
      </c>
      <c r="U18" s="3">
        <v>2</v>
      </c>
      <c r="V18" s="3">
        <f t="shared" si="0"/>
        <v>153.6</v>
      </c>
      <c r="W18" s="3">
        <f t="shared" si="1"/>
        <v>180.078125</v>
      </c>
      <c r="X18" s="3">
        <f t="shared" si="2"/>
        <v>180.078125</v>
      </c>
      <c r="Y18" s="2"/>
    </row>
    <row r="19" spans="1:25" ht="18" x14ac:dyDescent="0.45">
      <c r="A19" s="3">
        <v>8</v>
      </c>
      <c r="B19" s="3">
        <v>17</v>
      </c>
      <c r="C19" s="2" t="s">
        <v>44</v>
      </c>
      <c r="D19" s="3">
        <v>1</v>
      </c>
      <c r="E19" s="2" t="s">
        <v>19</v>
      </c>
      <c r="F19" s="2" t="s">
        <v>20</v>
      </c>
      <c r="G19" s="2" t="s">
        <v>20</v>
      </c>
      <c r="H19" s="2" t="s">
        <v>20</v>
      </c>
      <c r="I19" s="2" t="s">
        <v>20</v>
      </c>
      <c r="J19" s="2" t="s">
        <v>20</v>
      </c>
      <c r="K19" s="3">
        <v>0</v>
      </c>
      <c r="L19" s="2" t="s">
        <v>22</v>
      </c>
      <c r="M19" s="2" t="s">
        <v>46</v>
      </c>
      <c r="N19" s="2" t="s">
        <v>37</v>
      </c>
      <c r="O19" s="2" t="s">
        <v>24</v>
      </c>
      <c r="P19" s="2" t="s">
        <v>28</v>
      </c>
      <c r="Q19" s="2"/>
      <c r="R19" s="3">
        <v>0</v>
      </c>
      <c r="S19" s="3">
        <f t="shared" ref="S19:S26" si="3">T19*D19</f>
        <v>75</v>
      </c>
      <c r="T19" s="3">
        <v>75</v>
      </c>
      <c r="U19" s="3">
        <v>0</v>
      </c>
      <c r="V19" s="3">
        <f t="shared" si="0"/>
        <v>45</v>
      </c>
      <c r="W19" s="3">
        <f t="shared" si="1"/>
        <v>100</v>
      </c>
      <c r="X19" s="3">
        <f t="shared" si="2"/>
        <v>0</v>
      </c>
      <c r="Y19" s="2"/>
    </row>
    <row r="20" spans="1:25" ht="18" x14ac:dyDescent="0.45">
      <c r="A20" s="3">
        <v>8</v>
      </c>
      <c r="B20" s="3">
        <v>18</v>
      </c>
      <c r="C20" s="2" t="s">
        <v>18</v>
      </c>
      <c r="D20" s="3">
        <v>1</v>
      </c>
      <c r="E20" s="2" t="s">
        <v>18</v>
      </c>
      <c r="F20" s="2" t="s">
        <v>20</v>
      </c>
      <c r="G20" s="2" t="s">
        <v>20</v>
      </c>
      <c r="H20" s="2" t="s">
        <v>20</v>
      </c>
      <c r="I20" s="2" t="s">
        <v>20</v>
      </c>
      <c r="J20" s="2" t="s">
        <v>20</v>
      </c>
      <c r="K20" s="3">
        <v>0</v>
      </c>
      <c r="L20" s="2" t="s">
        <v>35</v>
      </c>
      <c r="M20" s="2" t="s">
        <v>46</v>
      </c>
      <c r="N20" s="2" t="s">
        <v>23</v>
      </c>
      <c r="O20" s="2" t="s">
        <v>38</v>
      </c>
      <c r="P20" s="2" t="s">
        <v>40</v>
      </c>
      <c r="Q20" s="2"/>
      <c r="R20" s="3">
        <v>0</v>
      </c>
      <c r="S20" s="3">
        <f t="shared" si="3"/>
        <v>26</v>
      </c>
      <c r="T20" s="3">
        <v>26</v>
      </c>
      <c r="U20" s="3">
        <v>0</v>
      </c>
      <c r="V20" s="3">
        <f t="shared" si="0"/>
        <v>15.6</v>
      </c>
      <c r="W20" s="3">
        <f t="shared" si="1"/>
        <v>100</v>
      </c>
      <c r="X20" s="3">
        <f t="shared" si="2"/>
        <v>0</v>
      </c>
      <c r="Y20" s="2"/>
    </row>
    <row r="21" spans="1:25" ht="18" x14ac:dyDescent="0.45">
      <c r="A21" s="3">
        <v>8</v>
      </c>
      <c r="B21" s="3">
        <v>19</v>
      </c>
      <c r="C21" s="2" t="s">
        <v>18</v>
      </c>
      <c r="D21" s="3">
        <v>1</v>
      </c>
      <c r="E21" s="2" t="s">
        <v>18</v>
      </c>
      <c r="F21" s="2" t="s">
        <v>20</v>
      </c>
      <c r="G21" s="2" t="s">
        <v>20</v>
      </c>
      <c r="H21" s="2" t="s">
        <v>20</v>
      </c>
      <c r="I21" s="2" t="s">
        <v>20</v>
      </c>
      <c r="J21" s="2" t="s">
        <v>20</v>
      </c>
      <c r="K21" s="3">
        <v>0</v>
      </c>
      <c r="L21" s="2" t="s">
        <v>35</v>
      </c>
      <c r="M21" s="2" t="s">
        <v>46</v>
      </c>
      <c r="N21" s="2" t="s">
        <v>23</v>
      </c>
      <c r="O21" s="2" t="s">
        <v>38</v>
      </c>
      <c r="P21" s="2" t="s">
        <v>40</v>
      </c>
      <c r="Q21" s="2"/>
      <c r="R21" s="3">
        <v>0</v>
      </c>
      <c r="S21" s="3">
        <f t="shared" si="3"/>
        <v>25</v>
      </c>
      <c r="T21" s="3">
        <v>25</v>
      </c>
      <c r="U21" s="3">
        <v>0</v>
      </c>
      <c r="V21" s="3">
        <f t="shared" si="0"/>
        <v>15</v>
      </c>
      <c r="W21" s="3">
        <f t="shared" si="1"/>
        <v>100</v>
      </c>
      <c r="X21" s="3">
        <f t="shared" si="2"/>
        <v>0</v>
      </c>
      <c r="Y21" s="2"/>
    </row>
    <row r="22" spans="1:25" ht="18" x14ac:dyDescent="0.45">
      <c r="A22" s="3">
        <v>8</v>
      </c>
      <c r="B22" s="3">
        <v>20</v>
      </c>
      <c r="C22" s="2" t="s">
        <v>18</v>
      </c>
      <c r="D22" s="3">
        <v>1</v>
      </c>
      <c r="E22" s="2" t="s">
        <v>18</v>
      </c>
      <c r="F22" s="2" t="s">
        <v>20</v>
      </c>
      <c r="G22" s="2" t="s">
        <v>20</v>
      </c>
      <c r="H22" s="2" t="s">
        <v>20</v>
      </c>
      <c r="I22" s="2" t="s">
        <v>20</v>
      </c>
      <c r="J22" s="2" t="s">
        <v>20</v>
      </c>
      <c r="K22" s="3">
        <v>0</v>
      </c>
      <c r="L22" s="2" t="s">
        <v>35</v>
      </c>
      <c r="M22" s="2" t="s">
        <v>46</v>
      </c>
      <c r="N22" s="2" t="s">
        <v>23</v>
      </c>
      <c r="O22" s="2" t="s">
        <v>38</v>
      </c>
      <c r="P22" s="2" t="s">
        <v>40</v>
      </c>
      <c r="Q22" s="2"/>
      <c r="R22" s="3">
        <v>0</v>
      </c>
      <c r="S22" s="3">
        <f t="shared" si="3"/>
        <v>25</v>
      </c>
      <c r="T22" s="3">
        <v>25</v>
      </c>
      <c r="U22" s="3">
        <v>0</v>
      </c>
      <c r="V22" s="3">
        <f t="shared" si="0"/>
        <v>15</v>
      </c>
      <c r="W22" s="3">
        <f t="shared" si="1"/>
        <v>100</v>
      </c>
      <c r="X22" s="3">
        <f t="shared" si="2"/>
        <v>0</v>
      </c>
      <c r="Y22" s="2"/>
    </row>
    <row r="23" spans="1:25" ht="18" x14ac:dyDescent="0.45">
      <c r="A23" s="3">
        <v>8</v>
      </c>
      <c r="B23" s="3">
        <v>21</v>
      </c>
      <c r="C23" s="2" t="s">
        <v>17</v>
      </c>
      <c r="D23" s="3">
        <v>5</v>
      </c>
      <c r="E23" s="2" t="s">
        <v>18</v>
      </c>
      <c r="F23" s="2" t="s">
        <v>18</v>
      </c>
      <c r="G23" s="2" t="s">
        <v>19</v>
      </c>
      <c r="H23" s="2" t="s">
        <v>18</v>
      </c>
      <c r="I23" s="2" t="s">
        <v>19</v>
      </c>
      <c r="J23" s="2" t="s">
        <v>20</v>
      </c>
      <c r="K23" s="3">
        <v>0</v>
      </c>
      <c r="L23" s="2" t="s">
        <v>33</v>
      </c>
      <c r="M23" s="2" t="s">
        <v>36</v>
      </c>
      <c r="N23" s="2" t="s">
        <v>52</v>
      </c>
      <c r="O23" s="2" t="s">
        <v>39</v>
      </c>
      <c r="P23" s="2" t="s">
        <v>26</v>
      </c>
      <c r="Q23" s="2"/>
      <c r="R23" s="3">
        <v>0</v>
      </c>
      <c r="S23" s="3">
        <f t="shared" si="3"/>
        <v>875</v>
      </c>
      <c r="T23" s="3">
        <v>175</v>
      </c>
      <c r="U23" s="3">
        <v>1</v>
      </c>
      <c r="V23" s="3">
        <f t="shared" si="0"/>
        <v>105</v>
      </c>
      <c r="W23" s="3">
        <f t="shared" si="1"/>
        <v>500</v>
      </c>
      <c r="X23" s="3">
        <f t="shared" si="2"/>
        <v>0</v>
      </c>
      <c r="Y23" s="2"/>
    </row>
    <row r="24" spans="1:25" ht="14.25" customHeight="1" x14ac:dyDescent="0.45">
      <c r="A24" s="3">
        <v>8</v>
      </c>
      <c r="B24" s="3">
        <v>22</v>
      </c>
      <c r="C24" s="2" t="s">
        <v>18</v>
      </c>
      <c r="D24" s="3">
        <v>1</v>
      </c>
      <c r="E24" s="2" t="s">
        <v>18</v>
      </c>
      <c r="F24" s="2" t="s">
        <v>20</v>
      </c>
      <c r="G24" s="2" t="s">
        <v>20</v>
      </c>
      <c r="H24" s="2" t="s">
        <v>20</v>
      </c>
      <c r="I24" s="2" t="s">
        <v>20</v>
      </c>
      <c r="J24" s="2" t="s">
        <v>20</v>
      </c>
      <c r="K24" s="3">
        <v>0</v>
      </c>
      <c r="L24" s="2" t="s">
        <v>35</v>
      </c>
      <c r="M24" s="2" t="s">
        <v>46</v>
      </c>
      <c r="N24" s="2" t="s">
        <v>23</v>
      </c>
      <c r="O24" s="2" t="s">
        <v>38</v>
      </c>
      <c r="P24" s="2" t="s">
        <v>28</v>
      </c>
      <c r="Q24" s="2"/>
      <c r="R24" s="3">
        <v>0</v>
      </c>
      <c r="S24" s="3">
        <f t="shared" si="3"/>
        <v>34</v>
      </c>
      <c r="T24" s="3">
        <v>34</v>
      </c>
      <c r="U24" s="3">
        <v>0</v>
      </c>
      <c r="V24" s="3">
        <f t="shared" si="0"/>
        <v>20.399999999999999</v>
      </c>
      <c r="W24" s="3">
        <f t="shared" si="1"/>
        <v>100</v>
      </c>
      <c r="X24" s="3">
        <f t="shared" si="2"/>
        <v>0</v>
      </c>
      <c r="Y24" s="2"/>
    </row>
    <row r="25" spans="1:25" ht="15" customHeight="1" x14ac:dyDescent="0.45">
      <c r="A25" s="3">
        <v>8</v>
      </c>
      <c r="B25" s="3">
        <v>23</v>
      </c>
      <c r="C25" s="2" t="s">
        <v>18</v>
      </c>
      <c r="D25" s="3">
        <v>1</v>
      </c>
      <c r="E25" s="2" t="s">
        <v>18</v>
      </c>
      <c r="F25" s="2" t="s">
        <v>20</v>
      </c>
      <c r="G25" s="2" t="s">
        <v>20</v>
      </c>
      <c r="H25" s="2" t="s">
        <v>20</v>
      </c>
      <c r="I25" s="2" t="s">
        <v>20</v>
      </c>
      <c r="J25" s="2" t="s">
        <v>20</v>
      </c>
      <c r="K25" s="3">
        <v>0</v>
      </c>
      <c r="L25" s="2" t="s">
        <v>35</v>
      </c>
      <c r="M25" s="2" t="s">
        <v>46</v>
      </c>
      <c r="N25" s="2" t="s">
        <v>23</v>
      </c>
      <c r="O25" s="2" t="s">
        <v>38</v>
      </c>
      <c r="P25" s="2" t="s">
        <v>28</v>
      </c>
      <c r="Q25" s="2"/>
      <c r="R25" s="3">
        <v>0</v>
      </c>
      <c r="S25" s="3">
        <f t="shared" si="3"/>
        <v>40</v>
      </c>
      <c r="T25" s="3">
        <v>40</v>
      </c>
      <c r="U25" s="3">
        <v>0</v>
      </c>
      <c r="V25" s="3">
        <f t="shared" si="0"/>
        <v>24</v>
      </c>
      <c r="W25" s="3">
        <f t="shared" si="1"/>
        <v>100</v>
      </c>
      <c r="X25" s="3">
        <f t="shared" si="2"/>
        <v>0</v>
      </c>
      <c r="Y25" s="2"/>
    </row>
    <row r="26" spans="1:25" ht="18" x14ac:dyDescent="0.45">
      <c r="A26" s="3">
        <v>8</v>
      </c>
      <c r="B26" s="3">
        <v>24</v>
      </c>
      <c r="C26" s="2" t="s">
        <v>17</v>
      </c>
      <c r="D26" s="3">
        <v>1</v>
      </c>
      <c r="E26" s="2" t="s">
        <v>17</v>
      </c>
      <c r="F26" s="2" t="s">
        <v>20</v>
      </c>
      <c r="G26" s="2" t="s">
        <v>20</v>
      </c>
      <c r="H26" s="2" t="s">
        <v>20</v>
      </c>
      <c r="I26" s="2" t="s">
        <v>20</v>
      </c>
      <c r="J26" s="2" t="s">
        <v>20</v>
      </c>
      <c r="K26" s="3">
        <v>0</v>
      </c>
      <c r="L26" s="2" t="s">
        <v>35</v>
      </c>
      <c r="M26" s="2" t="s">
        <v>46</v>
      </c>
      <c r="N26" s="2" t="s">
        <v>23</v>
      </c>
      <c r="O26" s="2" t="s">
        <v>38</v>
      </c>
      <c r="P26" s="2" t="s">
        <v>28</v>
      </c>
      <c r="Q26" s="2"/>
      <c r="R26" s="3">
        <v>0</v>
      </c>
      <c r="S26" s="3">
        <f t="shared" si="3"/>
        <v>120</v>
      </c>
      <c r="T26" s="3">
        <v>120</v>
      </c>
      <c r="U26" s="3">
        <v>1</v>
      </c>
      <c r="V26" s="3">
        <f t="shared" si="0"/>
        <v>72</v>
      </c>
      <c r="W26" s="3">
        <f t="shared" si="1"/>
        <v>100</v>
      </c>
      <c r="X26" s="3">
        <f t="shared" si="2"/>
        <v>0</v>
      </c>
      <c r="Y26" s="2"/>
    </row>
    <row r="27" spans="1:25" ht="18" x14ac:dyDescent="0.45">
      <c r="A27" s="3">
        <v>8</v>
      </c>
      <c r="B27" s="3">
        <v>25</v>
      </c>
      <c r="C27" s="2" t="s">
        <v>21</v>
      </c>
      <c r="D27" s="3">
        <v>2</v>
      </c>
      <c r="E27" s="2" t="s">
        <v>21</v>
      </c>
      <c r="F27" s="2" t="s">
        <v>21</v>
      </c>
      <c r="G27" s="2" t="s">
        <v>20</v>
      </c>
      <c r="H27" s="2" t="s">
        <v>20</v>
      </c>
      <c r="I27" s="2" t="s">
        <v>20</v>
      </c>
      <c r="J27" s="2" t="s">
        <v>20</v>
      </c>
      <c r="K27" s="3">
        <v>2</v>
      </c>
      <c r="L27" s="2" t="s">
        <v>35</v>
      </c>
      <c r="M27" s="2" t="s">
        <v>36</v>
      </c>
      <c r="N27" s="2" t="s">
        <v>23</v>
      </c>
      <c r="O27" s="2" t="s">
        <v>38</v>
      </c>
      <c r="P27" s="2" t="s">
        <v>28</v>
      </c>
      <c r="Q27" s="2"/>
      <c r="R27" s="3">
        <v>240</v>
      </c>
      <c r="S27" s="3">
        <v>240</v>
      </c>
      <c r="T27" s="3">
        <v>200</v>
      </c>
      <c r="U27" s="3">
        <v>2</v>
      </c>
      <c r="V27" s="3">
        <f t="shared" si="0"/>
        <v>120</v>
      </c>
      <c r="W27" s="3">
        <f t="shared" si="1"/>
        <v>120</v>
      </c>
      <c r="X27" s="3">
        <f t="shared" si="2"/>
        <v>120</v>
      </c>
      <c r="Y27" s="2"/>
    </row>
    <row r="28" spans="1:25" ht="18" x14ac:dyDescent="0.45">
      <c r="A28" s="3">
        <v>8</v>
      </c>
      <c r="B28" s="3">
        <v>26</v>
      </c>
      <c r="C28" s="2" t="s">
        <v>21</v>
      </c>
      <c r="D28" s="3">
        <v>1</v>
      </c>
      <c r="E28" s="2" t="s">
        <v>21</v>
      </c>
      <c r="F28" s="2" t="s">
        <v>20</v>
      </c>
      <c r="G28" s="2" t="s">
        <v>20</v>
      </c>
      <c r="H28" s="2" t="s">
        <v>20</v>
      </c>
      <c r="I28" s="2" t="s">
        <v>20</v>
      </c>
      <c r="J28" s="2" t="s">
        <v>20</v>
      </c>
      <c r="K28" s="3">
        <v>1</v>
      </c>
      <c r="L28" s="2" t="s">
        <v>35</v>
      </c>
      <c r="M28" s="2" t="s">
        <v>46</v>
      </c>
      <c r="N28" s="2" t="s">
        <v>23</v>
      </c>
      <c r="O28" s="2" t="s">
        <v>38</v>
      </c>
      <c r="P28" s="2" t="s">
        <v>28</v>
      </c>
      <c r="Q28" s="2"/>
      <c r="R28" s="3">
        <v>116</v>
      </c>
      <c r="S28" s="3">
        <v>116</v>
      </c>
      <c r="T28" s="3">
        <v>193</v>
      </c>
      <c r="U28" s="3">
        <v>1</v>
      </c>
      <c r="V28" s="3">
        <f t="shared" si="0"/>
        <v>115.8</v>
      </c>
      <c r="W28" s="3">
        <f t="shared" si="1"/>
        <v>60.103626943005182</v>
      </c>
      <c r="X28" s="3">
        <f t="shared" si="2"/>
        <v>60.103626943005182</v>
      </c>
      <c r="Y28" s="2"/>
    </row>
    <row r="29" spans="1:25" ht="18" x14ac:dyDescent="0.45">
      <c r="A29" s="3">
        <v>8</v>
      </c>
      <c r="B29" s="3">
        <v>27</v>
      </c>
      <c r="C29" s="2" t="s">
        <v>21</v>
      </c>
      <c r="D29" s="3">
        <v>1</v>
      </c>
      <c r="E29" s="2" t="s">
        <v>21</v>
      </c>
      <c r="F29" s="2" t="s">
        <v>20</v>
      </c>
      <c r="G29" s="2" t="s">
        <v>20</v>
      </c>
      <c r="H29" s="2" t="s">
        <v>20</v>
      </c>
      <c r="I29" s="2" t="s">
        <v>20</v>
      </c>
      <c r="J29" s="2" t="s">
        <v>20</v>
      </c>
      <c r="K29" s="3">
        <v>1</v>
      </c>
      <c r="L29" s="2" t="s">
        <v>22</v>
      </c>
      <c r="M29" s="2" t="s">
        <v>46</v>
      </c>
      <c r="N29" s="2" t="s">
        <v>23</v>
      </c>
      <c r="O29" s="2" t="s">
        <v>24</v>
      </c>
      <c r="P29" s="2" t="s">
        <v>26</v>
      </c>
      <c r="Q29" s="2"/>
      <c r="R29" s="3">
        <v>136</v>
      </c>
      <c r="S29" s="3">
        <v>136</v>
      </c>
      <c r="T29" s="3">
        <v>227</v>
      </c>
      <c r="U29" s="3">
        <v>2</v>
      </c>
      <c r="V29" s="3">
        <f t="shared" si="0"/>
        <v>136.19999999999999</v>
      </c>
      <c r="W29" s="3">
        <f t="shared" si="1"/>
        <v>59.91189427312775</v>
      </c>
      <c r="X29" s="3">
        <f t="shared" si="2"/>
        <v>59.91189427312775</v>
      </c>
      <c r="Y29" s="2"/>
    </row>
    <row r="30" spans="1:25" ht="18" x14ac:dyDescent="0.45">
      <c r="A30" s="3">
        <v>8</v>
      </c>
      <c r="B30" s="3">
        <v>28</v>
      </c>
      <c r="C30" s="2" t="s">
        <v>21</v>
      </c>
      <c r="D30" s="3">
        <v>3</v>
      </c>
      <c r="E30" s="2" t="s">
        <v>21</v>
      </c>
      <c r="F30" s="2" t="s">
        <v>21</v>
      </c>
      <c r="G30" s="2" t="s">
        <v>21</v>
      </c>
      <c r="H30" s="2" t="s">
        <v>20</v>
      </c>
      <c r="I30" s="2" t="s">
        <v>20</v>
      </c>
      <c r="J30" s="2" t="s">
        <v>20</v>
      </c>
      <c r="K30" s="3">
        <v>3</v>
      </c>
      <c r="L30" s="2" t="s">
        <v>22</v>
      </c>
      <c r="M30" s="2" t="s">
        <v>46</v>
      </c>
      <c r="N30" s="2" t="s">
        <v>23</v>
      </c>
      <c r="O30" s="2" t="s">
        <v>24</v>
      </c>
      <c r="P30" s="2" t="s">
        <v>28</v>
      </c>
      <c r="Q30" s="2"/>
      <c r="R30" s="3">
        <v>261</v>
      </c>
      <c r="S30" s="3">
        <v>261</v>
      </c>
      <c r="T30" s="3">
        <v>145</v>
      </c>
      <c r="U30" s="3">
        <v>1</v>
      </c>
      <c r="V30" s="3">
        <f t="shared" si="0"/>
        <v>87</v>
      </c>
      <c r="W30" s="3">
        <f t="shared" si="1"/>
        <v>180</v>
      </c>
      <c r="X30" s="3">
        <f t="shared" si="2"/>
        <v>180</v>
      </c>
      <c r="Y30" s="2"/>
    </row>
    <row r="31" spans="1:25" ht="18" x14ac:dyDescent="0.45">
      <c r="A31" s="3">
        <v>8</v>
      </c>
      <c r="B31" s="3">
        <v>29</v>
      </c>
      <c r="C31" s="2" t="s">
        <v>21</v>
      </c>
      <c r="D31" s="3">
        <v>2</v>
      </c>
      <c r="E31" s="2" t="s">
        <v>31</v>
      </c>
      <c r="F31" s="2" t="s">
        <v>21</v>
      </c>
      <c r="G31" s="2" t="s">
        <v>21</v>
      </c>
      <c r="H31" s="2" t="s">
        <v>20</v>
      </c>
      <c r="I31" s="2" t="s">
        <v>20</v>
      </c>
      <c r="J31" s="2" t="s">
        <v>20</v>
      </c>
      <c r="K31" s="3">
        <v>2</v>
      </c>
      <c r="L31" s="2" t="s">
        <v>22</v>
      </c>
      <c r="M31" s="2" t="s">
        <v>36</v>
      </c>
      <c r="N31" s="2" t="s">
        <v>23</v>
      </c>
      <c r="O31" s="2" t="s">
        <v>24</v>
      </c>
      <c r="P31" s="2" t="s">
        <v>26</v>
      </c>
      <c r="Q31" s="2"/>
      <c r="R31" s="3">
        <v>264</v>
      </c>
      <c r="S31" s="3">
        <v>264</v>
      </c>
      <c r="T31" s="3">
        <v>220</v>
      </c>
      <c r="U31" s="3">
        <v>2</v>
      </c>
      <c r="V31" s="3">
        <f t="shared" si="0"/>
        <v>132</v>
      </c>
      <c r="W31" s="3">
        <f t="shared" si="1"/>
        <v>120</v>
      </c>
      <c r="X31" s="3">
        <f t="shared" si="2"/>
        <v>120</v>
      </c>
      <c r="Y31" s="2"/>
    </row>
    <row r="32" spans="1:25" ht="18" x14ac:dyDescent="0.45">
      <c r="A32" s="3">
        <v>8</v>
      </c>
      <c r="B32" s="3">
        <v>30</v>
      </c>
      <c r="C32" s="2" t="s">
        <v>21</v>
      </c>
      <c r="D32" s="3">
        <v>1</v>
      </c>
      <c r="E32" s="2" t="s">
        <v>31</v>
      </c>
      <c r="F32" s="2" t="s">
        <v>21</v>
      </c>
      <c r="G32" s="2" t="s">
        <v>20</v>
      </c>
      <c r="H32" s="2" t="s">
        <v>20</v>
      </c>
      <c r="I32" s="2" t="s">
        <v>20</v>
      </c>
      <c r="J32" s="2" t="s">
        <v>20</v>
      </c>
      <c r="K32" s="3">
        <v>1</v>
      </c>
      <c r="L32" s="2" t="s">
        <v>35</v>
      </c>
      <c r="M32" s="2" t="s">
        <v>46</v>
      </c>
      <c r="N32" s="2" t="s">
        <v>23</v>
      </c>
      <c r="O32" s="2" t="s">
        <v>24</v>
      </c>
      <c r="P32" s="2" t="s">
        <v>28</v>
      </c>
      <c r="Q32" s="2"/>
      <c r="R32" s="3">
        <v>55</v>
      </c>
      <c r="S32" s="3">
        <v>55</v>
      </c>
      <c r="T32" s="3">
        <v>92</v>
      </c>
      <c r="U32" s="3">
        <v>0</v>
      </c>
      <c r="V32" s="3">
        <f t="shared" si="0"/>
        <v>55.199999999999996</v>
      </c>
      <c r="W32" s="3">
        <f t="shared" si="1"/>
        <v>59.782608695652172</v>
      </c>
      <c r="X32" s="3">
        <f t="shared" si="2"/>
        <v>59.782608695652172</v>
      </c>
      <c r="Y32" s="2"/>
    </row>
    <row r="33" spans="1:25" ht="18" x14ac:dyDescent="0.45">
      <c r="A33" s="3">
        <v>8</v>
      </c>
      <c r="B33" s="3">
        <v>31</v>
      </c>
      <c r="C33" s="2" t="s">
        <v>17</v>
      </c>
      <c r="D33" s="3">
        <v>4</v>
      </c>
      <c r="E33" s="2" t="s">
        <v>18</v>
      </c>
      <c r="F33" s="2" t="s">
        <v>21</v>
      </c>
      <c r="G33" s="2" t="s">
        <v>21</v>
      </c>
      <c r="H33" s="2" t="s">
        <v>21</v>
      </c>
      <c r="I33" s="2" t="s">
        <v>20</v>
      </c>
      <c r="J33" s="2" t="s">
        <v>20</v>
      </c>
      <c r="K33" s="3">
        <v>3</v>
      </c>
      <c r="L33" s="2" t="s">
        <v>22</v>
      </c>
      <c r="M33" s="2" t="s">
        <v>36</v>
      </c>
      <c r="N33" s="2" t="s">
        <v>23</v>
      </c>
      <c r="O33" s="2" t="s">
        <v>24</v>
      </c>
      <c r="P33" s="2" t="s">
        <v>28</v>
      </c>
      <c r="Q33" s="2"/>
      <c r="R33" s="3">
        <f>3*T33</f>
        <v>150</v>
      </c>
      <c r="S33" s="3">
        <f>T33*D33</f>
        <v>200</v>
      </c>
      <c r="T33" s="3">
        <v>50</v>
      </c>
      <c r="U33" s="3">
        <v>0</v>
      </c>
      <c r="V33" s="3">
        <f t="shared" si="0"/>
        <v>30</v>
      </c>
      <c r="W33" s="3">
        <f t="shared" si="1"/>
        <v>400</v>
      </c>
      <c r="X33" s="3">
        <f t="shared" si="2"/>
        <v>300</v>
      </c>
      <c r="Y33" s="2"/>
    </row>
    <row r="34" spans="1:25" ht="18" x14ac:dyDescent="0.45">
      <c r="K34" s="3">
        <f>SUM(K3:K33)</f>
        <v>53</v>
      </c>
      <c r="T34" s="4">
        <f>SUM(T3:T33)</f>
        <v>5579</v>
      </c>
    </row>
    <row r="35" spans="1:25" x14ac:dyDescent="0.25">
      <c r="L35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7"/>
  <sheetViews>
    <sheetView rightToLeft="1" topLeftCell="I1" zoomScaleNormal="100" workbookViewId="0">
      <pane ySplit="870" topLeftCell="A13" activePane="bottomLeft"/>
      <selection activeCell="U1" sqref="U1:U1048576"/>
      <selection pane="bottomLeft" activeCell="O26" sqref="O26"/>
    </sheetView>
  </sheetViews>
  <sheetFormatPr defaultRowHeight="15" x14ac:dyDescent="0.25"/>
  <cols>
    <col min="11" max="11" width="12" style="4" customWidth="1"/>
    <col min="12" max="13" width="16.7109375" customWidth="1"/>
    <col min="15" max="15" width="13.7109375" bestFit="1" customWidth="1"/>
    <col min="18" max="18" width="4.140625" style="4" customWidth="1"/>
    <col min="19" max="19" width="5.85546875" style="4" customWidth="1"/>
    <col min="20" max="21" width="9.140625" style="4"/>
    <col min="22" max="22" width="13.7109375" style="4" customWidth="1"/>
    <col min="23" max="23" width="11.5703125" style="4" customWidth="1"/>
    <col min="24" max="24" width="19.28515625" style="4" customWidth="1"/>
    <col min="25" max="25" width="16.42578125" customWidth="1"/>
  </cols>
  <sheetData>
    <row r="2" spans="1:25" s="1" customFormat="1" ht="18" x14ac:dyDescent="0.45">
      <c r="A2" s="3" t="s">
        <v>0</v>
      </c>
      <c r="B2" s="3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14</v>
      </c>
      <c r="K2" s="3" t="s">
        <v>9</v>
      </c>
      <c r="L2" s="2" t="s">
        <v>11</v>
      </c>
      <c r="M2" s="2" t="s">
        <v>10</v>
      </c>
      <c r="N2" s="2" t="s">
        <v>12</v>
      </c>
      <c r="O2" s="2" t="s">
        <v>13</v>
      </c>
      <c r="P2" s="2" t="s">
        <v>25</v>
      </c>
      <c r="Q2" s="2" t="s">
        <v>15</v>
      </c>
      <c r="R2" s="3" t="s">
        <v>83</v>
      </c>
      <c r="S2" s="3" t="s">
        <v>80</v>
      </c>
      <c r="T2" s="3" t="s">
        <v>60</v>
      </c>
      <c r="U2" s="3"/>
      <c r="V2" s="3" t="s">
        <v>61</v>
      </c>
      <c r="W2" s="3" t="s">
        <v>81</v>
      </c>
      <c r="X2" s="3" t="s">
        <v>82</v>
      </c>
      <c r="Y2" s="2" t="s">
        <v>16</v>
      </c>
    </row>
    <row r="3" spans="1:25" ht="18" x14ac:dyDescent="0.45">
      <c r="A3" s="3">
        <v>9</v>
      </c>
      <c r="B3" s="3">
        <v>1</v>
      </c>
      <c r="C3" s="2" t="s">
        <v>18</v>
      </c>
      <c r="D3" s="3">
        <v>1</v>
      </c>
      <c r="E3" s="2" t="s">
        <v>18</v>
      </c>
      <c r="F3" s="2" t="s">
        <v>20</v>
      </c>
      <c r="G3" s="2" t="s">
        <v>20</v>
      </c>
      <c r="H3" s="2" t="s">
        <v>20</v>
      </c>
      <c r="I3" s="2" t="s">
        <v>20</v>
      </c>
      <c r="J3" s="2" t="s">
        <v>20</v>
      </c>
      <c r="K3" s="3">
        <v>0</v>
      </c>
      <c r="L3" s="2" t="s">
        <v>22</v>
      </c>
      <c r="M3" s="2" t="s">
        <v>36</v>
      </c>
      <c r="N3" s="2" t="s">
        <v>23</v>
      </c>
      <c r="O3" s="2" t="s">
        <v>24</v>
      </c>
      <c r="P3" s="2" t="s">
        <v>40</v>
      </c>
      <c r="Q3" s="2"/>
      <c r="R3" s="3">
        <v>0</v>
      </c>
      <c r="S3" s="3">
        <f>T3*D3</f>
        <v>80</v>
      </c>
      <c r="T3" s="3">
        <v>80</v>
      </c>
      <c r="U3" s="3">
        <v>0</v>
      </c>
      <c r="V3" s="3">
        <f>T3*0.6</f>
        <v>48</v>
      </c>
      <c r="W3" s="3">
        <f>S3/T3*100</f>
        <v>100</v>
      </c>
      <c r="X3" s="3">
        <f>R3/T3*100</f>
        <v>0</v>
      </c>
      <c r="Y3" s="2"/>
    </row>
    <row r="4" spans="1:25" ht="18" x14ac:dyDescent="0.45">
      <c r="A4" s="3">
        <v>9</v>
      </c>
      <c r="B4" s="3">
        <v>2</v>
      </c>
      <c r="C4" s="2" t="s">
        <v>18</v>
      </c>
      <c r="D4" s="3">
        <v>1</v>
      </c>
      <c r="E4" s="2" t="s">
        <v>18</v>
      </c>
      <c r="F4" s="2" t="s">
        <v>20</v>
      </c>
      <c r="G4" s="2" t="s">
        <v>20</v>
      </c>
      <c r="H4" s="2" t="s">
        <v>20</v>
      </c>
      <c r="I4" s="2" t="s">
        <v>20</v>
      </c>
      <c r="J4" s="2" t="s">
        <v>20</v>
      </c>
      <c r="K4" s="3">
        <v>0</v>
      </c>
      <c r="L4" s="2" t="s">
        <v>22</v>
      </c>
      <c r="M4" s="2" t="s">
        <v>36</v>
      </c>
      <c r="N4" s="2" t="s">
        <v>23</v>
      </c>
      <c r="O4" s="2" t="s">
        <v>24</v>
      </c>
      <c r="P4" s="2" t="s">
        <v>40</v>
      </c>
      <c r="Q4" s="2"/>
      <c r="R4" s="3">
        <v>0</v>
      </c>
      <c r="S4" s="3">
        <f>T4*D4</f>
        <v>6</v>
      </c>
      <c r="T4" s="3">
        <v>6</v>
      </c>
      <c r="U4" s="3">
        <v>0</v>
      </c>
      <c r="V4" s="3">
        <f t="shared" ref="V4:V26" si="0">T4*0.6</f>
        <v>3.5999999999999996</v>
      </c>
      <c r="W4" s="3">
        <f t="shared" ref="W4:W26" si="1">S4/T4*100</f>
        <v>100</v>
      </c>
      <c r="X4" s="3">
        <f t="shared" ref="X4:X26" si="2">R4/T4*100</f>
        <v>0</v>
      </c>
      <c r="Y4" s="2"/>
    </row>
    <row r="5" spans="1:25" ht="18" x14ac:dyDescent="0.45">
      <c r="A5" s="3">
        <v>9</v>
      </c>
      <c r="B5" s="3">
        <v>3</v>
      </c>
      <c r="C5" s="2" t="s">
        <v>17</v>
      </c>
      <c r="D5" s="3">
        <v>3</v>
      </c>
      <c r="E5" s="2" t="s">
        <v>18</v>
      </c>
      <c r="F5" s="2" t="s">
        <v>21</v>
      </c>
      <c r="G5" s="2" t="s">
        <v>21</v>
      </c>
      <c r="H5" s="2" t="s">
        <v>20</v>
      </c>
      <c r="I5" s="2" t="s">
        <v>20</v>
      </c>
      <c r="J5" s="2" t="s">
        <v>20</v>
      </c>
      <c r="K5" s="3">
        <v>2</v>
      </c>
      <c r="L5" s="2" t="s">
        <v>33</v>
      </c>
      <c r="M5" s="2" t="s">
        <v>36</v>
      </c>
      <c r="N5" s="2" t="s">
        <v>23</v>
      </c>
      <c r="O5" s="2" t="s">
        <v>39</v>
      </c>
      <c r="P5" s="2" t="s">
        <v>48</v>
      </c>
      <c r="Q5" s="2"/>
      <c r="R5" s="3">
        <f>2*T5</f>
        <v>180</v>
      </c>
      <c r="S5" s="3">
        <f>T5*D5</f>
        <v>270</v>
      </c>
      <c r="T5" s="3">
        <v>90</v>
      </c>
      <c r="U5" s="3">
        <v>0</v>
      </c>
      <c r="V5" s="3">
        <f t="shared" si="0"/>
        <v>54</v>
      </c>
      <c r="W5" s="3">
        <f t="shared" si="1"/>
        <v>300</v>
      </c>
      <c r="X5" s="3">
        <f t="shared" si="2"/>
        <v>200</v>
      </c>
      <c r="Y5" s="2"/>
    </row>
    <row r="6" spans="1:25" ht="18" x14ac:dyDescent="0.45">
      <c r="A6" s="3">
        <v>9</v>
      </c>
      <c r="B6" s="3">
        <v>4</v>
      </c>
      <c r="C6" s="2" t="s">
        <v>17</v>
      </c>
      <c r="D6" s="3">
        <v>5</v>
      </c>
      <c r="E6" s="2" t="s">
        <v>18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20</v>
      </c>
      <c r="K6" s="3">
        <v>0</v>
      </c>
      <c r="L6" s="2" t="s">
        <v>22</v>
      </c>
      <c r="M6" s="2" t="s">
        <v>36</v>
      </c>
      <c r="N6" s="2" t="s">
        <v>23</v>
      </c>
      <c r="O6" s="2" t="s">
        <v>24</v>
      </c>
      <c r="P6" s="2" t="s">
        <v>26</v>
      </c>
      <c r="Q6" s="2"/>
      <c r="R6" s="3">
        <v>0</v>
      </c>
      <c r="S6" s="3">
        <f>T6*D6</f>
        <v>2590</v>
      </c>
      <c r="T6" s="3">
        <v>518</v>
      </c>
      <c r="U6" s="3">
        <v>5</v>
      </c>
      <c r="V6" s="3">
        <f t="shared" si="0"/>
        <v>310.8</v>
      </c>
      <c r="W6" s="3">
        <f t="shared" si="1"/>
        <v>500</v>
      </c>
      <c r="X6" s="3">
        <f t="shared" si="2"/>
        <v>0</v>
      </c>
      <c r="Y6" s="2"/>
    </row>
    <row r="7" spans="1:25" ht="18" x14ac:dyDescent="0.45">
      <c r="A7" s="3">
        <v>9</v>
      </c>
      <c r="B7" s="3">
        <v>5</v>
      </c>
      <c r="C7" s="2" t="s">
        <v>21</v>
      </c>
      <c r="D7" s="3">
        <v>1</v>
      </c>
      <c r="E7" s="2" t="s">
        <v>21</v>
      </c>
      <c r="F7" s="2" t="s">
        <v>20</v>
      </c>
      <c r="G7" s="2" t="s">
        <v>20</v>
      </c>
      <c r="H7" s="2" t="s">
        <v>20</v>
      </c>
      <c r="I7" s="2" t="s">
        <v>20</v>
      </c>
      <c r="J7" s="2" t="s">
        <v>20</v>
      </c>
      <c r="K7" s="3">
        <v>1</v>
      </c>
      <c r="L7" s="2" t="s">
        <v>22</v>
      </c>
      <c r="M7" s="2" t="s">
        <v>36</v>
      </c>
      <c r="N7" s="2" t="s">
        <v>23</v>
      </c>
      <c r="O7" s="2" t="s">
        <v>24</v>
      </c>
      <c r="P7" s="2" t="s">
        <v>28</v>
      </c>
      <c r="Q7" s="2"/>
      <c r="R7" s="3">
        <v>25</v>
      </c>
      <c r="S7" s="3">
        <v>25</v>
      </c>
      <c r="T7" s="3">
        <v>42</v>
      </c>
      <c r="U7" s="3">
        <v>0</v>
      </c>
      <c r="V7" s="3">
        <f t="shared" si="0"/>
        <v>25.2</v>
      </c>
      <c r="W7" s="3">
        <f t="shared" si="1"/>
        <v>59.523809523809526</v>
      </c>
      <c r="X7" s="3">
        <f t="shared" si="2"/>
        <v>59.523809523809526</v>
      </c>
      <c r="Y7" s="2"/>
    </row>
    <row r="8" spans="1:25" ht="18" x14ac:dyDescent="0.45">
      <c r="A8" s="3">
        <v>9</v>
      </c>
      <c r="B8" s="3">
        <v>6</v>
      </c>
      <c r="C8" s="2" t="s">
        <v>30</v>
      </c>
      <c r="D8" s="3">
        <v>2</v>
      </c>
      <c r="E8" s="2" t="s">
        <v>30</v>
      </c>
      <c r="F8" s="2" t="s">
        <v>30</v>
      </c>
      <c r="G8" s="2" t="s">
        <v>30</v>
      </c>
      <c r="H8" s="2" t="s">
        <v>20</v>
      </c>
      <c r="I8" s="2" t="s">
        <v>20</v>
      </c>
      <c r="J8" s="2" t="s">
        <v>20</v>
      </c>
      <c r="K8" s="3">
        <v>0</v>
      </c>
      <c r="L8" s="2" t="s">
        <v>22</v>
      </c>
      <c r="M8" s="2" t="s">
        <v>36</v>
      </c>
      <c r="N8" s="2" t="s">
        <v>23</v>
      </c>
      <c r="O8" s="2" t="s">
        <v>24</v>
      </c>
      <c r="P8" s="2" t="s">
        <v>28</v>
      </c>
      <c r="Q8" s="2"/>
      <c r="R8" s="3">
        <v>0</v>
      </c>
      <c r="S8" s="3">
        <f>T8*D8</f>
        <v>474</v>
      </c>
      <c r="T8" s="3">
        <v>237</v>
      </c>
      <c r="U8" s="3">
        <v>2</v>
      </c>
      <c r="V8" s="3">
        <f t="shared" si="0"/>
        <v>142.19999999999999</v>
      </c>
      <c r="W8" s="3">
        <f t="shared" si="1"/>
        <v>200</v>
      </c>
      <c r="X8" s="3">
        <f t="shared" si="2"/>
        <v>0</v>
      </c>
      <c r="Y8" s="2"/>
    </row>
    <row r="9" spans="1:25" ht="18" x14ac:dyDescent="0.45">
      <c r="A9" s="3">
        <v>9</v>
      </c>
      <c r="B9" s="3">
        <v>7</v>
      </c>
      <c r="C9" s="2" t="s">
        <v>21</v>
      </c>
      <c r="D9" s="3">
        <v>3</v>
      </c>
      <c r="E9" s="2" t="s">
        <v>31</v>
      </c>
      <c r="F9" s="2" t="s">
        <v>21</v>
      </c>
      <c r="G9" s="2" t="s">
        <v>21</v>
      </c>
      <c r="H9" s="2" t="s">
        <v>21</v>
      </c>
      <c r="I9" s="2" t="s">
        <v>20</v>
      </c>
      <c r="J9" s="2" t="s">
        <v>20</v>
      </c>
      <c r="K9" s="3">
        <v>3</v>
      </c>
      <c r="L9" s="2" t="s">
        <v>33</v>
      </c>
      <c r="M9" s="2" t="s">
        <v>36</v>
      </c>
      <c r="N9" s="2" t="s">
        <v>37</v>
      </c>
      <c r="O9" s="2" t="s">
        <v>39</v>
      </c>
      <c r="P9" s="2" t="s">
        <v>26</v>
      </c>
      <c r="Q9" s="2"/>
      <c r="R9" s="3">
        <v>243</v>
      </c>
      <c r="S9" s="3">
        <v>243</v>
      </c>
      <c r="T9" s="3">
        <v>135</v>
      </c>
      <c r="U9" s="3">
        <v>1</v>
      </c>
      <c r="V9" s="3">
        <f t="shared" si="0"/>
        <v>81</v>
      </c>
      <c r="W9" s="3">
        <f t="shared" si="1"/>
        <v>180</v>
      </c>
      <c r="X9" s="3">
        <f t="shared" si="2"/>
        <v>180</v>
      </c>
      <c r="Y9" s="2"/>
    </row>
    <row r="10" spans="1:25" ht="18" x14ac:dyDescent="0.45">
      <c r="A10" s="3">
        <v>9</v>
      </c>
      <c r="B10" s="3">
        <v>8</v>
      </c>
      <c r="C10" s="2" t="s">
        <v>30</v>
      </c>
      <c r="D10" s="3">
        <v>1</v>
      </c>
      <c r="E10" s="2" t="s">
        <v>30</v>
      </c>
      <c r="F10" s="2" t="s">
        <v>20</v>
      </c>
      <c r="G10" s="2" t="s">
        <v>20</v>
      </c>
      <c r="H10" s="2" t="s">
        <v>20</v>
      </c>
      <c r="I10" s="2" t="s">
        <v>20</v>
      </c>
      <c r="J10" s="2" t="s">
        <v>20</v>
      </c>
      <c r="K10" s="3">
        <v>0</v>
      </c>
      <c r="L10" s="2" t="s">
        <v>22</v>
      </c>
      <c r="M10" s="2" t="s">
        <v>36</v>
      </c>
      <c r="N10" s="2" t="s">
        <v>23</v>
      </c>
      <c r="O10" s="2" t="s">
        <v>24</v>
      </c>
      <c r="P10" s="2" t="s">
        <v>26</v>
      </c>
      <c r="Q10" s="2"/>
      <c r="R10" s="3">
        <v>0</v>
      </c>
      <c r="S10" s="3">
        <f>T10*D10</f>
        <v>138</v>
      </c>
      <c r="T10" s="3">
        <v>138</v>
      </c>
      <c r="U10" s="3">
        <v>1</v>
      </c>
      <c r="V10" s="3">
        <f t="shared" si="0"/>
        <v>82.8</v>
      </c>
      <c r="W10" s="3">
        <f t="shared" si="1"/>
        <v>100</v>
      </c>
      <c r="X10" s="3">
        <f t="shared" si="2"/>
        <v>0</v>
      </c>
      <c r="Y10" s="2"/>
    </row>
    <row r="11" spans="1:25" ht="18" x14ac:dyDescent="0.45">
      <c r="A11" s="3">
        <v>9</v>
      </c>
      <c r="B11" s="3">
        <v>9</v>
      </c>
      <c r="C11" s="2" t="s">
        <v>18</v>
      </c>
      <c r="D11" s="3">
        <v>1</v>
      </c>
      <c r="E11" s="2" t="s">
        <v>18</v>
      </c>
      <c r="F11" s="2" t="s">
        <v>20</v>
      </c>
      <c r="G11" s="2" t="s">
        <v>20</v>
      </c>
      <c r="H11" s="2" t="s">
        <v>20</v>
      </c>
      <c r="I11" s="2" t="s">
        <v>20</v>
      </c>
      <c r="J11" s="2" t="s">
        <v>20</v>
      </c>
      <c r="K11" s="3">
        <v>0</v>
      </c>
      <c r="L11" s="2" t="s">
        <v>22</v>
      </c>
      <c r="M11" s="2" t="s">
        <v>36</v>
      </c>
      <c r="N11" s="2" t="s">
        <v>23</v>
      </c>
      <c r="O11" s="2" t="s">
        <v>24</v>
      </c>
      <c r="P11" s="2" t="s">
        <v>26</v>
      </c>
      <c r="Q11" s="2"/>
      <c r="R11" s="3">
        <v>0</v>
      </c>
      <c r="S11" s="3">
        <f>T11*D11</f>
        <v>103</v>
      </c>
      <c r="T11" s="3">
        <v>103</v>
      </c>
      <c r="U11" s="3">
        <v>1</v>
      </c>
      <c r="V11" s="3">
        <f t="shared" si="0"/>
        <v>61.8</v>
      </c>
      <c r="W11" s="3">
        <f t="shared" si="1"/>
        <v>100</v>
      </c>
      <c r="X11" s="3">
        <f t="shared" si="2"/>
        <v>0</v>
      </c>
      <c r="Y11" s="2"/>
    </row>
    <row r="12" spans="1:25" ht="18" x14ac:dyDescent="0.45">
      <c r="A12" s="3">
        <v>9</v>
      </c>
      <c r="B12" s="3">
        <v>10</v>
      </c>
      <c r="C12" s="2" t="s">
        <v>17</v>
      </c>
      <c r="D12" s="3">
        <v>3</v>
      </c>
      <c r="E12" s="2" t="s">
        <v>29</v>
      </c>
      <c r="F12" s="2" t="s">
        <v>21</v>
      </c>
      <c r="G12" s="2" t="s">
        <v>21</v>
      </c>
      <c r="H12" s="2" t="s">
        <v>20</v>
      </c>
      <c r="I12" s="2" t="s">
        <v>20</v>
      </c>
      <c r="J12" s="2" t="s">
        <v>20</v>
      </c>
      <c r="K12" s="3">
        <v>4</v>
      </c>
      <c r="L12" s="2" t="s">
        <v>33</v>
      </c>
      <c r="M12" s="2" t="s">
        <v>36</v>
      </c>
      <c r="N12" s="2" t="s">
        <v>23</v>
      </c>
      <c r="O12" s="2" t="s">
        <v>39</v>
      </c>
      <c r="P12" s="2" t="s">
        <v>28</v>
      </c>
      <c r="Q12" s="2"/>
      <c r="R12" s="3">
        <f>2*96</f>
        <v>192</v>
      </c>
      <c r="S12" s="3">
        <f>T12*D12</f>
        <v>480</v>
      </c>
      <c r="T12" s="3">
        <v>160</v>
      </c>
      <c r="U12" s="3">
        <v>1</v>
      </c>
      <c r="V12" s="3">
        <f t="shared" si="0"/>
        <v>96</v>
      </c>
      <c r="W12" s="3">
        <f t="shared" si="1"/>
        <v>300</v>
      </c>
      <c r="X12" s="3">
        <f t="shared" si="2"/>
        <v>120</v>
      </c>
      <c r="Y12" s="2"/>
    </row>
    <row r="13" spans="1:25" ht="18" x14ac:dyDescent="0.45">
      <c r="A13" s="3">
        <v>9</v>
      </c>
      <c r="B13" s="3">
        <v>11</v>
      </c>
      <c r="C13" s="2" t="s">
        <v>21</v>
      </c>
      <c r="D13" s="3">
        <v>1</v>
      </c>
      <c r="E13" s="2" t="s">
        <v>21</v>
      </c>
      <c r="F13" s="2" t="s">
        <v>20</v>
      </c>
      <c r="G13" s="2" t="s">
        <v>20</v>
      </c>
      <c r="H13" s="2" t="s">
        <v>20</v>
      </c>
      <c r="I13" s="2" t="s">
        <v>20</v>
      </c>
      <c r="J13" s="2" t="s">
        <v>20</v>
      </c>
      <c r="K13" s="3">
        <v>1</v>
      </c>
      <c r="L13" s="2" t="s">
        <v>22</v>
      </c>
      <c r="M13" s="2" t="s">
        <v>46</v>
      </c>
      <c r="N13" s="2" t="s">
        <v>23</v>
      </c>
      <c r="O13" s="2" t="s">
        <v>24</v>
      </c>
      <c r="P13" s="2" t="s">
        <v>28</v>
      </c>
      <c r="Q13" s="2"/>
      <c r="R13" s="3">
        <v>24</v>
      </c>
      <c r="S13" s="3">
        <v>24</v>
      </c>
      <c r="T13" s="3">
        <v>40</v>
      </c>
      <c r="U13" s="3">
        <v>0</v>
      </c>
      <c r="V13" s="3">
        <f t="shared" si="0"/>
        <v>24</v>
      </c>
      <c r="W13" s="3">
        <f t="shared" si="1"/>
        <v>60</v>
      </c>
      <c r="X13" s="3">
        <f t="shared" si="2"/>
        <v>60</v>
      </c>
      <c r="Y13" s="2"/>
    </row>
    <row r="14" spans="1:25" ht="18" x14ac:dyDescent="0.45">
      <c r="A14" s="3">
        <v>9</v>
      </c>
      <c r="B14" s="3">
        <v>12</v>
      </c>
      <c r="C14" s="2" t="s">
        <v>21</v>
      </c>
      <c r="D14" s="3">
        <v>3</v>
      </c>
      <c r="E14" s="2" t="s">
        <v>31</v>
      </c>
      <c r="F14" s="2" t="s">
        <v>21</v>
      </c>
      <c r="G14" s="2" t="s">
        <v>21</v>
      </c>
      <c r="H14" s="2" t="s">
        <v>21</v>
      </c>
      <c r="I14" s="2" t="s">
        <v>20</v>
      </c>
      <c r="J14" s="2" t="s">
        <v>20</v>
      </c>
      <c r="K14" s="3">
        <v>6</v>
      </c>
      <c r="L14" s="2" t="s">
        <v>33</v>
      </c>
      <c r="M14" s="2" t="s">
        <v>36</v>
      </c>
      <c r="N14" s="2" t="s">
        <v>23</v>
      </c>
      <c r="O14" s="2" t="s">
        <v>39</v>
      </c>
      <c r="P14" s="2" t="s">
        <v>26</v>
      </c>
      <c r="Q14" s="2"/>
      <c r="R14" s="3">
        <v>196</v>
      </c>
      <c r="S14" s="3">
        <v>196</v>
      </c>
      <c r="T14" s="3">
        <v>109</v>
      </c>
      <c r="U14" s="3">
        <v>1</v>
      </c>
      <c r="V14" s="3">
        <f t="shared" si="0"/>
        <v>65.399999999999991</v>
      </c>
      <c r="W14" s="3">
        <f t="shared" si="1"/>
        <v>179.81651376146789</v>
      </c>
      <c r="X14" s="3">
        <f t="shared" si="2"/>
        <v>179.81651376146789</v>
      </c>
      <c r="Y14" s="2"/>
    </row>
    <row r="15" spans="1:25" ht="18" x14ac:dyDescent="0.45">
      <c r="A15" s="3">
        <v>9</v>
      </c>
      <c r="B15" s="3">
        <v>13</v>
      </c>
      <c r="C15" s="2" t="s">
        <v>21</v>
      </c>
      <c r="D15" s="3">
        <v>4</v>
      </c>
      <c r="E15" s="2" t="s">
        <v>31</v>
      </c>
      <c r="F15" s="2" t="s">
        <v>21</v>
      </c>
      <c r="G15" s="2" t="s">
        <v>21</v>
      </c>
      <c r="H15" s="2" t="s">
        <v>21</v>
      </c>
      <c r="I15" s="2" t="s">
        <v>21</v>
      </c>
      <c r="J15" s="2" t="s">
        <v>20</v>
      </c>
      <c r="K15" s="3">
        <v>8</v>
      </c>
      <c r="L15" s="2" t="s">
        <v>33</v>
      </c>
      <c r="M15" s="2" t="s">
        <v>36</v>
      </c>
      <c r="N15" s="2" t="s">
        <v>23</v>
      </c>
      <c r="O15" s="2" t="s">
        <v>39</v>
      </c>
      <c r="P15" s="2" t="s">
        <v>26</v>
      </c>
      <c r="Q15" s="2"/>
      <c r="R15" s="3">
        <v>852</v>
      </c>
      <c r="S15" s="3">
        <v>852</v>
      </c>
      <c r="T15" s="3">
        <v>355</v>
      </c>
      <c r="U15" s="3">
        <v>3</v>
      </c>
      <c r="V15" s="3">
        <f t="shared" si="0"/>
        <v>213</v>
      </c>
      <c r="W15" s="3">
        <f t="shared" si="1"/>
        <v>240</v>
      </c>
      <c r="X15" s="3">
        <f t="shared" si="2"/>
        <v>240</v>
      </c>
      <c r="Y15" s="2"/>
    </row>
    <row r="16" spans="1:25" ht="18" x14ac:dyDescent="0.45">
      <c r="A16" s="3">
        <v>9</v>
      </c>
      <c r="B16" s="3">
        <v>14</v>
      </c>
      <c r="C16" s="2" t="s">
        <v>21</v>
      </c>
      <c r="D16" s="3">
        <v>2</v>
      </c>
      <c r="E16" s="2" t="s">
        <v>31</v>
      </c>
      <c r="F16" s="2" t="s">
        <v>21</v>
      </c>
      <c r="G16" s="2" t="s">
        <v>21</v>
      </c>
      <c r="H16" s="2" t="s">
        <v>20</v>
      </c>
      <c r="I16" s="2" t="s">
        <v>20</v>
      </c>
      <c r="J16" s="2" t="s">
        <v>20</v>
      </c>
      <c r="K16" s="3">
        <v>2</v>
      </c>
      <c r="L16" s="2" t="s">
        <v>22</v>
      </c>
      <c r="M16" s="2" t="s">
        <v>36</v>
      </c>
      <c r="N16" s="2" t="s">
        <v>23</v>
      </c>
      <c r="O16" s="2" t="s">
        <v>24</v>
      </c>
      <c r="P16" s="2" t="s">
        <v>26</v>
      </c>
      <c r="Q16" s="2"/>
      <c r="R16" s="3">
        <v>170</v>
      </c>
      <c r="S16" s="3">
        <v>170</v>
      </c>
      <c r="T16" s="3">
        <v>142</v>
      </c>
      <c r="U16" s="3">
        <v>1</v>
      </c>
      <c r="V16" s="3">
        <f t="shared" si="0"/>
        <v>85.2</v>
      </c>
      <c r="W16" s="3">
        <f t="shared" si="1"/>
        <v>119.71830985915493</v>
      </c>
      <c r="X16" s="3">
        <f t="shared" si="2"/>
        <v>119.71830985915493</v>
      </c>
      <c r="Y16" s="2"/>
    </row>
    <row r="17" spans="1:25" ht="18" x14ac:dyDescent="0.45">
      <c r="A17" s="3">
        <v>9</v>
      </c>
      <c r="B17" s="3">
        <v>15</v>
      </c>
      <c r="C17" s="2" t="s">
        <v>21</v>
      </c>
      <c r="D17" s="3">
        <v>4</v>
      </c>
      <c r="E17" s="2" t="s">
        <v>31</v>
      </c>
      <c r="F17" s="2" t="s">
        <v>21</v>
      </c>
      <c r="G17" s="2" t="s">
        <v>21</v>
      </c>
      <c r="H17" s="2" t="s">
        <v>21</v>
      </c>
      <c r="I17" s="2" t="s">
        <v>21</v>
      </c>
      <c r="J17" s="2" t="s">
        <v>20</v>
      </c>
      <c r="K17" s="3">
        <v>8</v>
      </c>
      <c r="L17" s="2" t="s">
        <v>34</v>
      </c>
      <c r="M17" s="2" t="s">
        <v>36</v>
      </c>
      <c r="N17" s="2" t="s">
        <v>23</v>
      </c>
      <c r="O17" s="2" t="s">
        <v>39</v>
      </c>
      <c r="P17" s="2" t="s">
        <v>26</v>
      </c>
      <c r="Q17" s="2"/>
      <c r="R17" s="3">
        <v>842</v>
      </c>
      <c r="S17" s="3">
        <v>842</v>
      </c>
      <c r="T17" s="3">
        <v>351</v>
      </c>
      <c r="U17" s="3">
        <v>3</v>
      </c>
      <c r="V17" s="3">
        <f t="shared" si="0"/>
        <v>210.6</v>
      </c>
      <c r="W17" s="3">
        <f t="shared" si="1"/>
        <v>239.8860398860399</v>
      </c>
      <c r="X17" s="3">
        <f t="shared" si="2"/>
        <v>239.8860398860399</v>
      </c>
      <c r="Y17" s="2"/>
    </row>
    <row r="18" spans="1:25" ht="18" x14ac:dyDescent="0.45">
      <c r="A18" s="3">
        <v>9</v>
      </c>
      <c r="B18" s="3">
        <v>16</v>
      </c>
      <c r="C18" s="2" t="s">
        <v>21</v>
      </c>
      <c r="D18" s="3">
        <v>2</v>
      </c>
      <c r="E18" s="2" t="s">
        <v>21</v>
      </c>
      <c r="F18" s="2" t="s">
        <v>21</v>
      </c>
      <c r="G18" s="2" t="s">
        <v>20</v>
      </c>
      <c r="H18" s="2" t="s">
        <v>20</v>
      </c>
      <c r="I18" s="2" t="s">
        <v>20</v>
      </c>
      <c r="J18" s="2" t="s">
        <v>20</v>
      </c>
      <c r="K18" s="3">
        <v>2</v>
      </c>
      <c r="L18" s="2" t="s">
        <v>33</v>
      </c>
      <c r="M18" s="2" t="s">
        <v>36</v>
      </c>
      <c r="N18" s="2" t="s">
        <v>23</v>
      </c>
      <c r="O18" s="2" t="s">
        <v>39</v>
      </c>
      <c r="P18" s="2" t="s">
        <v>26</v>
      </c>
      <c r="Q18" s="2"/>
      <c r="R18" s="3">
        <v>392</v>
      </c>
      <c r="S18" s="3">
        <v>392</v>
      </c>
      <c r="T18" s="3">
        <v>327</v>
      </c>
      <c r="U18" s="3">
        <v>3</v>
      </c>
      <c r="V18" s="3">
        <f t="shared" si="0"/>
        <v>196.2</v>
      </c>
      <c r="W18" s="3">
        <f t="shared" si="1"/>
        <v>119.8776758409786</v>
      </c>
      <c r="X18" s="3">
        <f t="shared" si="2"/>
        <v>119.8776758409786</v>
      </c>
      <c r="Y18" s="2"/>
    </row>
    <row r="19" spans="1:25" ht="18" x14ac:dyDescent="0.45">
      <c r="A19" s="3">
        <v>9</v>
      </c>
      <c r="B19" s="3">
        <v>17</v>
      </c>
      <c r="C19" s="2" t="s">
        <v>21</v>
      </c>
      <c r="D19" s="3">
        <v>2</v>
      </c>
      <c r="E19" s="2" t="s">
        <v>21</v>
      </c>
      <c r="F19" s="2" t="s">
        <v>21</v>
      </c>
      <c r="G19" s="2" t="s">
        <v>20</v>
      </c>
      <c r="H19" s="2" t="s">
        <v>20</v>
      </c>
      <c r="I19" s="2" t="s">
        <v>20</v>
      </c>
      <c r="J19" s="2" t="s">
        <v>20</v>
      </c>
      <c r="K19" s="3">
        <v>2</v>
      </c>
      <c r="L19" s="2" t="s">
        <v>33</v>
      </c>
      <c r="M19" s="2" t="s">
        <v>36</v>
      </c>
      <c r="N19" s="2" t="s">
        <v>23</v>
      </c>
      <c r="O19" s="2" t="s">
        <v>39</v>
      </c>
      <c r="P19" s="2" t="s">
        <v>26</v>
      </c>
      <c r="Q19" s="2"/>
      <c r="R19" s="3">
        <v>382</v>
      </c>
      <c r="S19" s="3">
        <v>382</v>
      </c>
      <c r="T19" s="3">
        <v>318</v>
      </c>
      <c r="U19" s="3">
        <v>3</v>
      </c>
      <c r="V19" s="3">
        <f t="shared" si="0"/>
        <v>190.79999999999998</v>
      </c>
      <c r="W19" s="3">
        <f t="shared" si="1"/>
        <v>120.12578616352201</v>
      </c>
      <c r="X19" s="3">
        <f t="shared" si="2"/>
        <v>120.12578616352201</v>
      </c>
      <c r="Y19" s="2"/>
    </row>
    <row r="20" spans="1:25" ht="18" x14ac:dyDescent="0.45">
      <c r="A20" s="3">
        <v>9</v>
      </c>
      <c r="B20" s="3">
        <v>18</v>
      </c>
      <c r="C20" s="2" t="s">
        <v>17</v>
      </c>
      <c r="D20" s="3">
        <v>5</v>
      </c>
      <c r="E20" s="2" t="s">
        <v>30</v>
      </c>
      <c r="F20" s="2" t="s">
        <v>30</v>
      </c>
      <c r="G20" s="2" t="s">
        <v>30</v>
      </c>
      <c r="H20" s="2" t="s">
        <v>32</v>
      </c>
      <c r="I20" s="2" t="s">
        <v>32</v>
      </c>
      <c r="J20" s="2" t="s">
        <v>20</v>
      </c>
      <c r="K20" s="3">
        <v>0</v>
      </c>
      <c r="L20" s="2" t="s">
        <v>33</v>
      </c>
      <c r="M20" s="2" t="s">
        <v>36</v>
      </c>
      <c r="N20" s="2" t="s">
        <v>23</v>
      </c>
      <c r="O20" s="2" t="s">
        <v>39</v>
      </c>
      <c r="P20" s="2" t="s">
        <v>26</v>
      </c>
      <c r="Q20" s="2"/>
      <c r="R20" s="3">
        <v>0</v>
      </c>
      <c r="S20" s="3">
        <f>T20*D20</f>
        <v>2410</v>
      </c>
      <c r="T20" s="3">
        <v>482</v>
      </c>
      <c r="U20" s="3">
        <v>4</v>
      </c>
      <c r="V20" s="3">
        <f t="shared" si="0"/>
        <v>289.2</v>
      </c>
      <c r="W20" s="3">
        <f t="shared" si="1"/>
        <v>500</v>
      </c>
      <c r="X20" s="3">
        <f t="shared" si="2"/>
        <v>0</v>
      </c>
      <c r="Y20" s="2"/>
    </row>
    <row r="21" spans="1:25" ht="18" x14ac:dyDescent="0.45">
      <c r="A21" s="3">
        <v>9</v>
      </c>
      <c r="B21" s="3">
        <v>19</v>
      </c>
      <c r="C21" s="2" t="s">
        <v>19</v>
      </c>
      <c r="D21" s="3">
        <v>1</v>
      </c>
      <c r="E21" s="2" t="s">
        <v>19</v>
      </c>
      <c r="F21" s="2" t="s">
        <v>20</v>
      </c>
      <c r="G21" s="2" t="s">
        <v>20</v>
      </c>
      <c r="H21" s="2" t="s">
        <v>20</v>
      </c>
      <c r="I21" s="2" t="s">
        <v>20</v>
      </c>
      <c r="J21" s="2" t="s">
        <v>20</v>
      </c>
      <c r="K21" s="3">
        <v>0</v>
      </c>
      <c r="L21" s="2" t="s">
        <v>22</v>
      </c>
      <c r="M21" s="2" t="s">
        <v>36</v>
      </c>
      <c r="N21" s="2" t="s">
        <v>23</v>
      </c>
      <c r="O21" s="2" t="s">
        <v>24</v>
      </c>
      <c r="P21" s="2" t="s">
        <v>28</v>
      </c>
      <c r="Q21" s="2"/>
      <c r="R21" s="3">
        <v>0</v>
      </c>
      <c r="S21" s="3">
        <f>T21*D21</f>
        <v>147</v>
      </c>
      <c r="T21" s="3">
        <v>147</v>
      </c>
      <c r="U21" s="3">
        <v>1</v>
      </c>
      <c r="V21" s="3">
        <f t="shared" si="0"/>
        <v>88.2</v>
      </c>
      <c r="W21" s="3">
        <f t="shared" si="1"/>
        <v>100</v>
      </c>
      <c r="X21" s="3">
        <f t="shared" si="2"/>
        <v>0</v>
      </c>
      <c r="Y21" s="2"/>
    </row>
    <row r="22" spans="1:25" ht="18" x14ac:dyDescent="0.45">
      <c r="A22" s="3">
        <v>9</v>
      </c>
      <c r="B22" s="3">
        <v>20</v>
      </c>
      <c r="C22" s="2" t="s">
        <v>18</v>
      </c>
      <c r="D22" s="3">
        <v>4</v>
      </c>
      <c r="E22" s="2" t="s">
        <v>18</v>
      </c>
      <c r="F22" s="2" t="s">
        <v>18</v>
      </c>
      <c r="G22" s="2" t="s">
        <v>18</v>
      </c>
      <c r="H22" s="2" t="s">
        <v>18</v>
      </c>
      <c r="I22" s="2" t="s">
        <v>20</v>
      </c>
      <c r="J22" s="2" t="s">
        <v>20</v>
      </c>
      <c r="K22" s="3">
        <v>0</v>
      </c>
      <c r="L22" s="2" t="s">
        <v>22</v>
      </c>
      <c r="M22" s="2" t="s">
        <v>36</v>
      </c>
      <c r="N22" s="2" t="s">
        <v>23</v>
      </c>
      <c r="O22" s="2" t="s">
        <v>24</v>
      </c>
      <c r="P22" s="2" t="s">
        <v>26</v>
      </c>
      <c r="Q22" s="2"/>
      <c r="R22" s="3">
        <v>0</v>
      </c>
      <c r="S22" s="3">
        <f>T22*D22</f>
        <v>1860</v>
      </c>
      <c r="T22" s="3">
        <v>465</v>
      </c>
      <c r="U22" s="3">
        <v>4</v>
      </c>
      <c r="V22" s="3">
        <f t="shared" si="0"/>
        <v>279</v>
      </c>
      <c r="W22" s="3">
        <f t="shared" si="1"/>
        <v>400</v>
      </c>
      <c r="X22" s="3">
        <f t="shared" si="2"/>
        <v>0</v>
      </c>
      <c r="Y22" s="2" t="s">
        <v>62</v>
      </c>
    </row>
    <row r="23" spans="1:25" ht="18" x14ac:dyDescent="0.45">
      <c r="A23" s="3">
        <v>9</v>
      </c>
      <c r="B23" s="3">
        <v>21</v>
      </c>
      <c r="C23" s="2" t="s">
        <v>21</v>
      </c>
      <c r="D23" s="3">
        <v>1</v>
      </c>
      <c r="E23" s="2" t="s">
        <v>21</v>
      </c>
      <c r="F23" s="2" t="s">
        <v>20</v>
      </c>
      <c r="G23" s="2" t="s">
        <v>20</v>
      </c>
      <c r="H23" s="2" t="s">
        <v>20</v>
      </c>
      <c r="I23" s="2" t="s">
        <v>20</v>
      </c>
      <c r="J23" s="2" t="s">
        <v>20</v>
      </c>
      <c r="K23" s="3">
        <v>1</v>
      </c>
      <c r="L23" s="2" t="s">
        <v>22</v>
      </c>
      <c r="M23" s="2" t="s">
        <v>46</v>
      </c>
      <c r="N23" s="2" t="s">
        <v>23</v>
      </c>
      <c r="O23" s="2" t="s">
        <v>24</v>
      </c>
      <c r="P23" s="2" t="s">
        <v>28</v>
      </c>
      <c r="Q23" s="2"/>
      <c r="R23" s="3">
        <v>131</v>
      </c>
      <c r="S23" s="3">
        <v>131</v>
      </c>
      <c r="T23" s="3">
        <v>218</v>
      </c>
      <c r="U23" s="3">
        <v>2</v>
      </c>
      <c r="V23" s="3">
        <f t="shared" si="0"/>
        <v>130.79999999999998</v>
      </c>
      <c r="W23" s="3">
        <f t="shared" si="1"/>
        <v>60.091743119266049</v>
      </c>
      <c r="X23" s="3">
        <f t="shared" si="2"/>
        <v>60.091743119266049</v>
      </c>
      <c r="Y23" s="2"/>
    </row>
    <row r="24" spans="1:25" ht="18" x14ac:dyDescent="0.45">
      <c r="A24" s="3">
        <v>9</v>
      </c>
      <c r="B24" s="3">
        <v>22</v>
      </c>
      <c r="C24" s="2" t="s">
        <v>21</v>
      </c>
      <c r="D24" s="3">
        <v>1</v>
      </c>
      <c r="E24" s="2" t="s">
        <v>21</v>
      </c>
      <c r="F24" s="2" t="s">
        <v>20</v>
      </c>
      <c r="G24" s="2" t="s">
        <v>20</v>
      </c>
      <c r="H24" s="2" t="s">
        <v>20</v>
      </c>
      <c r="I24" s="2" t="s">
        <v>20</v>
      </c>
      <c r="J24" s="2" t="s">
        <v>20</v>
      </c>
      <c r="K24" s="3">
        <v>1</v>
      </c>
      <c r="L24" s="2" t="s">
        <v>35</v>
      </c>
      <c r="M24" s="2" t="s">
        <v>46</v>
      </c>
      <c r="N24" s="2" t="s">
        <v>23</v>
      </c>
      <c r="O24" s="2" t="s">
        <v>38</v>
      </c>
      <c r="P24" s="2" t="s">
        <v>27</v>
      </c>
      <c r="Q24" s="2"/>
      <c r="R24" s="3">
        <v>188</v>
      </c>
      <c r="S24" s="3">
        <v>188</v>
      </c>
      <c r="T24" s="3">
        <v>313</v>
      </c>
      <c r="U24" s="3">
        <v>3</v>
      </c>
      <c r="V24" s="3">
        <f t="shared" si="0"/>
        <v>187.79999999999998</v>
      </c>
      <c r="W24" s="3">
        <f t="shared" si="1"/>
        <v>60.063897763578275</v>
      </c>
      <c r="X24" s="3">
        <f t="shared" si="2"/>
        <v>60.063897763578275</v>
      </c>
      <c r="Y24" s="2"/>
    </row>
    <row r="25" spans="1:25" ht="18" x14ac:dyDescent="0.45">
      <c r="A25" s="3">
        <v>9</v>
      </c>
      <c r="B25" s="3">
        <v>23</v>
      </c>
      <c r="C25" s="2" t="s">
        <v>21</v>
      </c>
      <c r="D25" s="3">
        <v>1</v>
      </c>
      <c r="E25" s="2" t="s">
        <v>21</v>
      </c>
      <c r="F25" s="2" t="s">
        <v>20</v>
      </c>
      <c r="G25" s="2" t="s">
        <v>20</v>
      </c>
      <c r="H25" s="2" t="s">
        <v>20</v>
      </c>
      <c r="I25" s="2" t="s">
        <v>20</v>
      </c>
      <c r="J25" s="2" t="s">
        <v>20</v>
      </c>
      <c r="K25" s="3">
        <v>1</v>
      </c>
      <c r="L25" s="2" t="s">
        <v>35</v>
      </c>
      <c r="M25" s="2" t="s">
        <v>46</v>
      </c>
      <c r="N25" s="2" t="s">
        <v>23</v>
      </c>
      <c r="O25" s="2" t="s">
        <v>38</v>
      </c>
      <c r="P25" s="2" t="s">
        <v>27</v>
      </c>
      <c r="Q25" s="2"/>
      <c r="R25" s="3">
        <v>356</v>
      </c>
      <c r="S25" s="3">
        <v>356</v>
      </c>
      <c r="T25" s="3">
        <v>593</v>
      </c>
      <c r="U25" s="3">
        <v>5</v>
      </c>
      <c r="V25" s="3">
        <f t="shared" si="0"/>
        <v>355.8</v>
      </c>
      <c r="W25" s="3">
        <f t="shared" si="1"/>
        <v>60.033726812816191</v>
      </c>
      <c r="X25" s="3">
        <f t="shared" si="2"/>
        <v>60.033726812816191</v>
      </c>
      <c r="Y25" s="2"/>
    </row>
    <row r="26" spans="1:25" ht="18" x14ac:dyDescent="0.45">
      <c r="A26" s="3">
        <v>9</v>
      </c>
      <c r="B26" s="3">
        <v>24</v>
      </c>
      <c r="C26" s="2" t="s">
        <v>17</v>
      </c>
      <c r="D26" s="3">
        <v>3</v>
      </c>
      <c r="E26" s="2" t="s">
        <v>18</v>
      </c>
      <c r="F26" s="2" t="s">
        <v>21</v>
      </c>
      <c r="G26" s="2" t="s">
        <v>21</v>
      </c>
      <c r="H26" s="2" t="s">
        <v>20</v>
      </c>
      <c r="I26" s="2" t="s">
        <v>20</v>
      </c>
      <c r="J26" s="2" t="s">
        <v>20</v>
      </c>
      <c r="K26" s="3">
        <v>2</v>
      </c>
      <c r="L26" s="2" t="s">
        <v>34</v>
      </c>
      <c r="M26" s="2" t="s">
        <v>36</v>
      </c>
      <c r="N26" s="2" t="s">
        <v>23</v>
      </c>
      <c r="O26" s="2" t="s">
        <v>39</v>
      </c>
      <c r="P26" s="2" t="s">
        <v>27</v>
      </c>
      <c r="Q26" s="2"/>
      <c r="R26" s="3">
        <f>2*T26</f>
        <v>408</v>
      </c>
      <c r="S26" s="3">
        <f>T26*D26</f>
        <v>612</v>
      </c>
      <c r="T26" s="3">
        <v>204</v>
      </c>
      <c r="U26" s="3">
        <v>2</v>
      </c>
      <c r="V26" s="3">
        <f t="shared" si="0"/>
        <v>122.39999999999999</v>
      </c>
      <c r="W26" s="3">
        <f t="shared" si="1"/>
        <v>300</v>
      </c>
      <c r="X26" s="3">
        <f t="shared" si="2"/>
        <v>200</v>
      </c>
      <c r="Y26" s="2"/>
    </row>
    <row r="27" spans="1:25" ht="18" x14ac:dyDescent="0.45">
      <c r="K27" s="3">
        <f>SUM(K3:K26)</f>
        <v>44</v>
      </c>
      <c r="T27" s="4">
        <f>SUM(T3:T26)</f>
        <v>5573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نوع سازه</vt:lpstr>
      <vt:lpstr>keifiatebana</vt:lpstr>
      <vt:lpstr>masalehesaqf</vt:lpstr>
      <vt:lpstr>masalehenama</vt:lpstr>
      <vt:lpstr>tabaqat</vt:lpstr>
      <vt:lpstr>تراکم ساختمانی</vt:lpstr>
      <vt:lpstr>مساحت</vt:lpstr>
      <vt:lpstr>qedmat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2014-11-05T19:16:53Z</dcterms:created>
  <dcterms:modified xsi:type="dcterms:W3CDTF">2014-12-07T16:21:01Z</dcterms:modified>
</cp:coreProperties>
</file>